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autoCompressPictures="0"/>
  <mc:AlternateContent xmlns:mc="http://schemas.openxmlformats.org/markup-compatibility/2006">
    <mc:Choice Requires="x15">
      <x15ac:absPath xmlns:x15ac="http://schemas.microsoft.com/office/spreadsheetml/2010/11/ac" url="G:\Unidades compartidas\T48-SDA\05. INFORMES\Entrega_Mes_05\P67_Descrip\67.3_RDH_Vaca\Anexos\Anexo 8. Limnologia\"/>
    </mc:Choice>
  </mc:AlternateContent>
  <xr:revisionPtr revIDLastSave="0" documentId="13_ncr:1_{E311DCCE-7C1D-493C-B845-83CB85633F49}" xr6:coauthVersionLast="47" xr6:coauthVersionMax="47" xr10:uidLastSave="{00000000-0000-0000-0000-000000000000}"/>
  <bookViews>
    <workbookView xWindow="0" yWindow="0" windowWidth="14400" windowHeight="15600" tabRatio="599" activeTab="4" xr2:uid="{00000000-000D-0000-FFFF-FFFF00000000}"/>
  </bookViews>
  <sheets>
    <sheet name="Tabala cuanti pre" sheetId="31" r:id="rId1"/>
    <sheet name="Tabla Cuanti" sheetId="32" r:id="rId2"/>
    <sheet name="Cuanti vaca" sheetId="33" r:id="rId3"/>
    <sheet name="Dendro vaca" sheetId="36" r:id="rId4"/>
    <sheet name="Diversidad" sheetId="38" r:id="rId5"/>
  </sheets>
  <definedNames>
    <definedName name="_xlnm._FilterDatabase" localSheetId="0" hidden="1">'Tabala cuanti pre'!$A$2:$D$22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2" i="36" l="1"/>
  <c r="Y22" i="36"/>
  <c r="AE4" i="36" s="1"/>
  <c r="Z22" i="36"/>
  <c r="AF2" i="36" s="1"/>
  <c r="AA22" i="36"/>
  <c r="AD2" i="36" s="1"/>
  <c r="AB22" i="36"/>
  <c r="AC3" i="36" s="1"/>
  <c r="M22" i="36"/>
  <c r="N22" i="36"/>
  <c r="O22" i="36"/>
  <c r="L22" i="36"/>
  <c r="AC18" i="36" l="1"/>
  <c r="AC10" i="36"/>
  <c r="AD18" i="36"/>
  <c r="AD10" i="36"/>
  <c r="AC8" i="36"/>
  <c r="AD16" i="36"/>
  <c r="AD8" i="36"/>
  <c r="AC14" i="36"/>
  <c r="AC6" i="36"/>
  <c r="AC2" i="36"/>
  <c r="AD14" i="36"/>
  <c r="AD6" i="36"/>
  <c r="AC16" i="36"/>
  <c r="AC20" i="36"/>
  <c r="AC12" i="36"/>
  <c r="AC4" i="36"/>
  <c r="AD20" i="36"/>
  <c r="AD12" i="36"/>
  <c r="AD4" i="36"/>
  <c r="AC21" i="36"/>
  <c r="AC19" i="36"/>
  <c r="AC17" i="36"/>
  <c r="AC15" i="36"/>
  <c r="AC13" i="36"/>
  <c r="AC11" i="36"/>
  <c r="AC9" i="36"/>
  <c r="AC7" i="36"/>
  <c r="AC5" i="36"/>
  <c r="AD21" i="36"/>
  <c r="AD19" i="36"/>
  <c r="AD17" i="36"/>
  <c r="AD15" i="36"/>
  <c r="AD13" i="36"/>
  <c r="AD11" i="36"/>
  <c r="AD9" i="36"/>
  <c r="AD7" i="36"/>
  <c r="AD5" i="36"/>
  <c r="AD3" i="36"/>
  <c r="AF21" i="36"/>
  <c r="AF19" i="36"/>
  <c r="AF17" i="36"/>
  <c r="AF15" i="36"/>
  <c r="AF13" i="36"/>
  <c r="AF11" i="36"/>
  <c r="AF9" i="36"/>
  <c r="AF7" i="36"/>
  <c r="AF5" i="36"/>
  <c r="AF3" i="36"/>
  <c r="AE21" i="36"/>
  <c r="AE19" i="36"/>
  <c r="AE17" i="36"/>
  <c r="AE15" i="36"/>
  <c r="AE13" i="36"/>
  <c r="AE11" i="36"/>
  <c r="AE9" i="36"/>
  <c r="AE7" i="36"/>
  <c r="AE5" i="36"/>
  <c r="AE3" i="36"/>
  <c r="AF20" i="36"/>
  <c r="AF18" i="36"/>
  <c r="AF16" i="36"/>
  <c r="AF14" i="36"/>
  <c r="AF12" i="36"/>
  <c r="AF10" i="36"/>
  <c r="AF8" i="36"/>
  <c r="AF6" i="36"/>
  <c r="AF4" i="36"/>
  <c r="AE20" i="36"/>
  <c r="AE18" i="36"/>
  <c r="AE16" i="36"/>
  <c r="AE14" i="36"/>
  <c r="AE12" i="36"/>
  <c r="AE10" i="36"/>
  <c r="AE8" i="36"/>
  <c r="AE6" i="36"/>
  <c r="C22" i="38"/>
  <c r="C23" i="38" s="1"/>
  <c r="D22" i="38"/>
  <c r="D23" i="38" s="1"/>
  <c r="E22" i="38"/>
  <c r="E23" i="38" s="1"/>
  <c r="F22" i="38"/>
  <c r="F23" i="38" s="1"/>
  <c r="G22" i="38"/>
  <c r="G23" i="38" s="1"/>
  <c r="H22" i="38"/>
  <c r="H23" i="38" s="1"/>
  <c r="I22" i="38"/>
  <c r="I23" i="38" s="1"/>
  <c r="J22" i="38"/>
  <c r="J23" i="38" s="1"/>
  <c r="B22" i="38"/>
  <c r="B23" i="38" s="1"/>
  <c r="AD22" i="36" l="1"/>
  <c r="AC22" i="36"/>
  <c r="AF22" i="36"/>
  <c r="AE22" i="36"/>
  <c r="I22" i="33" l="1"/>
  <c r="H22" i="33"/>
  <c r="G22" i="33"/>
  <c r="F22" i="33"/>
  <c r="I21" i="33"/>
  <c r="H21" i="33"/>
  <c r="G21" i="33"/>
  <c r="F21" i="33"/>
  <c r="I20" i="33"/>
  <c r="H20" i="33"/>
  <c r="G20" i="33"/>
  <c r="F20" i="33"/>
  <c r="I19" i="33"/>
  <c r="H19" i="33"/>
  <c r="G19" i="33"/>
  <c r="F19" i="33"/>
  <c r="I18" i="33"/>
  <c r="H18" i="33"/>
  <c r="G18" i="33"/>
  <c r="F18" i="33"/>
  <c r="I17" i="33"/>
  <c r="H17" i="33"/>
  <c r="G17" i="33"/>
  <c r="F17" i="33"/>
  <c r="I16" i="33"/>
  <c r="H16" i="33"/>
  <c r="G16" i="33"/>
  <c r="F16" i="33"/>
  <c r="I15" i="33"/>
  <c r="H15" i="33"/>
  <c r="G15" i="33"/>
  <c r="F15" i="33"/>
  <c r="I14" i="33"/>
  <c r="H14" i="33"/>
  <c r="G14" i="33"/>
  <c r="F14" i="33"/>
  <c r="I13" i="33"/>
  <c r="H13" i="33"/>
  <c r="G13" i="33"/>
  <c r="F13" i="33"/>
  <c r="I12" i="33"/>
  <c r="H12" i="33"/>
  <c r="G12" i="33"/>
  <c r="F12" i="33"/>
  <c r="I11" i="33"/>
  <c r="H11" i="33"/>
  <c r="G11" i="33"/>
  <c r="F11" i="33"/>
  <c r="I10" i="33"/>
  <c r="H10" i="33"/>
  <c r="G10" i="33"/>
  <c r="F10" i="33"/>
  <c r="I9" i="33"/>
  <c r="H9" i="33"/>
  <c r="G9" i="33"/>
  <c r="F9" i="33"/>
  <c r="I8" i="33"/>
  <c r="H8" i="33"/>
  <c r="G8" i="33"/>
  <c r="F8" i="33"/>
  <c r="I7" i="33"/>
  <c r="H7" i="33"/>
  <c r="G7" i="33"/>
  <c r="F7" i="33"/>
  <c r="I6" i="33"/>
  <c r="H6" i="33"/>
  <c r="G6" i="33"/>
  <c r="F6" i="33"/>
  <c r="I5" i="33"/>
  <c r="H5" i="33"/>
  <c r="G5" i="33"/>
  <c r="F5" i="33"/>
  <c r="I4" i="33"/>
  <c r="H4" i="33"/>
  <c r="G4" i="33"/>
  <c r="F4" i="33"/>
  <c r="I3" i="33"/>
  <c r="H3" i="33"/>
  <c r="G3" i="33"/>
  <c r="F3" i="33"/>
  <c r="E4" i="32"/>
  <c r="F4" i="32"/>
  <c r="G4" i="32"/>
  <c r="H4" i="32"/>
  <c r="E5" i="32"/>
  <c r="F5" i="32"/>
  <c r="G5" i="32"/>
  <c r="H5" i="32"/>
  <c r="E6" i="32"/>
  <c r="F6" i="32"/>
  <c r="G6" i="32"/>
  <c r="H6" i="32"/>
  <c r="E7" i="32"/>
  <c r="F7" i="32"/>
  <c r="G7" i="32"/>
  <c r="H7" i="32"/>
  <c r="E8" i="32"/>
  <c r="F8" i="32"/>
  <c r="G8" i="32"/>
  <c r="H8" i="32"/>
  <c r="E9" i="32"/>
  <c r="F9" i="32"/>
  <c r="G9" i="32"/>
  <c r="H9" i="32"/>
  <c r="E10" i="32"/>
  <c r="F10" i="32"/>
  <c r="G10" i="32"/>
  <c r="H10" i="32"/>
  <c r="E11" i="32"/>
  <c r="F11" i="32"/>
  <c r="G11" i="32"/>
  <c r="H11" i="32"/>
  <c r="E12" i="32"/>
  <c r="F12" i="32"/>
  <c r="G12" i="32"/>
  <c r="H12" i="32"/>
  <c r="E13" i="32"/>
  <c r="F13" i="32"/>
  <c r="G13" i="32"/>
  <c r="H13" i="32"/>
  <c r="E14" i="32"/>
  <c r="F14" i="32"/>
  <c r="G14" i="32"/>
  <c r="H14" i="32"/>
  <c r="E15" i="32"/>
  <c r="F15" i="32"/>
  <c r="G15" i="32"/>
  <c r="H15" i="32"/>
  <c r="E16" i="32"/>
  <c r="F16" i="32"/>
  <c r="G16" i="32"/>
  <c r="H16" i="32"/>
  <c r="E17" i="32"/>
  <c r="F17" i="32"/>
  <c r="G17" i="32"/>
  <c r="H17" i="32"/>
  <c r="E18" i="32"/>
  <c r="F18" i="32"/>
  <c r="G18" i="32"/>
  <c r="H18" i="32"/>
  <c r="E19" i="32"/>
  <c r="F19" i="32"/>
  <c r="G19" i="32"/>
  <c r="H19" i="32"/>
  <c r="E20" i="32"/>
  <c r="F20" i="32"/>
  <c r="G20" i="32"/>
  <c r="H20" i="32"/>
  <c r="E21" i="32"/>
  <c r="F21" i="32"/>
  <c r="G21" i="32"/>
  <c r="H21" i="32"/>
  <c r="E22" i="32"/>
  <c r="F22" i="32"/>
  <c r="G22" i="32"/>
  <c r="H22" i="32"/>
  <c r="E23" i="32"/>
  <c r="F23" i="32"/>
  <c r="G23" i="32"/>
  <c r="H23" i="32"/>
  <c r="E24" i="32"/>
  <c r="F24" i="32"/>
  <c r="G24" i="32"/>
  <c r="H24" i="32"/>
  <c r="E25" i="32"/>
  <c r="F25" i="32"/>
  <c r="G25" i="32"/>
  <c r="H25" i="32"/>
  <c r="H3" i="32"/>
  <c r="G3" i="32"/>
  <c r="G27" i="32" s="1"/>
  <c r="F3" i="32"/>
  <c r="F27" i="32" s="1"/>
  <c r="E3" i="32"/>
  <c r="H26" i="32" l="1"/>
  <c r="H27" i="32"/>
  <c r="E27" i="32"/>
  <c r="M25" i="32"/>
  <c r="M17" i="32"/>
  <c r="M9" i="32"/>
  <c r="G26" i="32"/>
  <c r="L23" i="32" s="1"/>
  <c r="M42" i="33"/>
  <c r="M16" i="33"/>
  <c r="M10" i="32"/>
  <c r="M24" i="32"/>
  <c r="M16" i="32"/>
  <c r="M8" i="32"/>
  <c r="E26" i="32"/>
  <c r="J21" i="32" s="1"/>
  <c r="F26" i="32"/>
  <c r="K16" i="32" s="1"/>
  <c r="N42" i="33"/>
  <c r="M18" i="32"/>
  <c r="L22" i="33"/>
  <c r="M15" i="32"/>
  <c r="K9" i="32"/>
  <c r="M7" i="32"/>
  <c r="O12" i="33"/>
  <c r="O42" i="33"/>
  <c r="K20" i="32"/>
  <c r="K12" i="32"/>
  <c r="M23" i="32"/>
  <c r="K3" i="32"/>
  <c r="K24" i="32"/>
  <c r="M22" i="32"/>
  <c r="M14" i="32"/>
  <c r="K8" i="32"/>
  <c r="M6" i="32"/>
  <c r="L17" i="33"/>
  <c r="L42" i="33"/>
  <c r="M21" i="32"/>
  <c r="K15" i="32"/>
  <c r="M13" i="32"/>
  <c r="K7" i="32"/>
  <c r="M5" i="32"/>
  <c r="M11" i="33"/>
  <c r="M3" i="32"/>
  <c r="K22" i="32"/>
  <c r="M20" i="32"/>
  <c r="K14" i="32"/>
  <c r="M12" i="32"/>
  <c r="K6" i="32"/>
  <c r="M4" i="32"/>
  <c r="N32" i="33"/>
  <c r="L18" i="33"/>
  <c r="K21" i="32"/>
  <c r="M19" i="32"/>
  <c r="K13" i="32"/>
  <c r="M11" i="32"/>
  <c r="K5" i="32"/>
  <c r="O3" i="33"/>
  <c r="O32" i="33"/>
  <c r="O17" i="33"/>
  <c r="N39" i="33"/>
  <c r="N29" i="33"/>
  <c r="N40" i="33"/>
  <c r="N30" i="33"/>
  <c r="N41" i="33"/>
  <c r="N31" i="33"/>
  <c r="N43" i="33"/>
  <c r="N33" i="33"/>
  <c r="N44" i="33"/>
  <c r="N34" i="33"/>
  <c r="I24" i="33"/>
  <c r="O39" i="33"/>
  <c r="O29" i="33"/>
  <c r="O40" i="33"/>
  <c r="O30" i="33"/>
  <c r="O41" i="33"/>
  <c r="O31" i="33"/>
  <c r="O43" i="33"/>
  <c r="O33" i="33"/>
  <c r="O44" i="33"/>
  <c r="O34" i="33"/>
  <c r="F24" i="33"/>
  <c r="L39" i="33"/>
  <c r="L29" i="33"/>
  <c r="L40" i="33"/>
  <c r="L30" i="33"/>
  <c r="L41" i="33"/>
  <c r="L31" i="33"/>
  <c r="L32" i="33"/>
  <c r="L43" i="33"/>
  <c r="L33" i="33"/>
  <c r="L44" i="33"/>
  <c r="L34" i="33"/>
  <c r="M39" i="33"/>
  <c r="M29" i="33"/>
  <c r="M40" i="33"/>
  <c r="M30" i="33"/>
  <c r="M41" i="33"/>
  <c r="M31" i="33"/>
  <c r="M32" i="33"/>
  <c r="M43" i="33"/>
  <c r="M33" i="33"/>
  <c r="M44" i="33"/>
  <c r="M34" i="33"/>
  <c r="F23" i="33"/>
  <c r="L12" i="33" s="1"/>
  <c r="H23" i="33"/>
  <c r="N12" i="33" s="1"/>
  <c r="G23" i="33"/>
  <c r="M6" i="33" s="1"/>
  <c r="H24" i="33"/>
  <c r="G24" i="33"/>
  <c r="I23" i="33"/>
  <c r="O14" i="33" s="1"/>
  <c r="J8" i="32" l="1"/>
  <c r="J18" i="32"/>
  <c r="J22" i="32"/>
  <c r="J9" i="32"/>
  <c r="J3" i="32"/>
  <c r="J24" i="32"/>
  <c r="J10" i="32"/>
  <c r="J23" i="32"/>
  <c r="J6" i="32"/>
  <c r="L13" i="32"/>
  <c r="J13" i="32"/>
  <c r="J16" i="32"/>
  <c r="J17" i="32"/>
  <c r="J5" i="32"/>
  <c r="J15" i="32"/>
  <c r="J7" i="32"/>
  <c r="J14" i="32"/>
  <c r="J25" i="32"/>
  <c r="K17" i="32"/>
  <c r="K23" i="32"/>
  <c r="K25" i="32"/>
  <c r="O19" i="33"/>
  <c r="O5" i="33"/>
  <c r="L20" i="33"/>
  <c r="N11" i="33"/>
  <c r="L5" i="32"/>
  <c r="M26" i="32"/>
  <c r="M13" i="33"/>
  <c r="L19" i="33"/>
  <c r="L3" i="33"/>
  <c r="L6" i="33"/>
  <c r="N10" i="33"/>
  <c r="K4" i="32"/>
  <c r="M18" i="33"/>
  <c r="M4" i="33"/>
  <c r="N9" i="33"/>
  <c r="N22" i="33"/>
  <c r="O15" i="33"/>
  <c r="L10" i="33"/>
  <c r="N21" i="33"/>
  <c r="N7" i="33"/>
  <c r="L21" i="32"/>
  <c r="M9" i="33"/>
  <c r="L6" i="32"/>
  <c r="L14" i="33"/>
  <c r="L15" i="33"/>
  <c r="O10" i="33"/>
  <c r="L8" i="33"/>
  <c r="N20" i="33"/>
  <c r="N6" i="33"/>
  <c r="M14" i="33"/>
  <c r="J4" i="32"/>
  <c r="K11" i="32"/>
  <c r="L18" i="32"/>
  <c r="L10" i="32"/>
  <c r="N19" i="33"/>
  <c r="M7" i="33"/>
  <c r="L14" i="32"/>
  <c r="L13" i="33"/>
  <c r="O22" i="33"/>
  <c r="O8" i="33"/>
  <c r="L8" i="32"/>
  <c r="N18" i="33"/>
  <c r="N4" i="33"/>
  <c r="L9" i="32"/>
  <c r="J12" i="32"/>
  <c r="K19" i="32"/>
  <c r="N8" i="33"/>
  <c r="N5" i="33"/>
  <c r="O13" i="33"/>
  <c r="L4" i="32"/>
  <c r="N17" i="33"/>
  <c r="N3" i="33"/>
  <c r="L24" i="32"/>
  <c r="M21" i="33"/>
  <c r="M5" i="33"/>
  <c r="L22" i="32"/>
  <c r="L11" i="33"/>
  <c r="O20" i="33"/>
  <c r="O6" i="33"/>
  <c r="L16" i="32"/>
  <c r="L11" i="32"/>
  <c r="N16" i="33"/>
  <c r="K10" i="32"/>
  <c r="L17" i="32"/>
  <c r="M12" i="33"/>
  <c r="J20" i="32"/>
  <c r="L16" i="33"/>
  <c r="O11" i="33"/>
  <c r="L12" i="32"/>
  <c r="N15" i="33"/>
  <c r="L4" i="33"/>
  <c r="M19" i="33"/>
  <c r="M3" i="33"/>
  <c r="L9" i="33"/>
  <c r="L7" i="32"/>
  <c r="O18" i="33"/>
  <c r="O4" i="33"/>
  <c r="N14" i="33"/>
  <c r="J11" i="32"/>
  <c r="K18" i="32"/>
  <c r="L25" i="32"/>
  <c r="M10" i="33"/>
  <c r="O9" i="33"/>
  <c r="L20" i="32"/>
  <c r="L19" i="32"/>
  <c r="M17" i="33"/>
  <c r="L7" i="33"/>
  <c r="L15" i="32"/>
  <c r="O16" i="33"/>
  <c r="J19" i="32"/>
  <c r="M22" i="33"/>
  <c r="M8" i="33"/>
  <c r="O21" i="33"/>
  <c r="O7" i="33"/>
  <c r="N13" i="33"/>
  <c r="M15" i="33"/>
  <c r="L3" i="32"/>
  <c r="L21" i="33"/>
  <c r="L5" i="33"/>
  <c r="M20" i="33"/>
  <c r="S33" i="33"/>
  <c r="S32" i="33"/>
  <c r="L35" i="33"/>
  <c r="R30" i="33" s="1"/>
  <c r="O45" i="33"/>
  <c r="U42" i="33" s="1"/>
  <c r="R33" i="33"/>
  <c r="L45" i="33"/>
  <c r="R42" i="33" s="1"/>
  <c r="R39" i="33"/>
  <c r="N35" i="33"/>
  <c r="T32" i="33" s="1"/>
  <c r="S41" i="33"/>
  <c r="R43" i="33"/>
  <c r="U31" i="33"/>
  <c r="M45" i="33"/>
  <c r="S42" i="33" s="1"/>
  <c r="S40" i="33"/>
  <c r="N45" i="33"/>
  <c r="T42" i="33" s="1"/>
  <c r="R40" i="33"/>
  <c r="S44" i="33"/>
  <c r="M35" i="33"/>
  <c r="S34" i="33" s="1"/>
  <c r="S29" i="33"/>
  <c r="R41" i="33"/>
  <c r="O35" i="33"/>
  <c r="U32" i="33" s="1"/>
  <c r="U30" i="33"/>
  <c r="K26" i="32" l="1"/>
  <c r="J26" i="32"/>
  <c r="L26" i="32"/>
  <c r="R32" i="33"/>
  <c r="U39" i="33"/>
  <c r="O23" i="33"/>
  <c r="L23" i="33"/>
  <c r="R34" i="33"/>
  <c r="N23" i="33"/>
  <c r="U29" i="33"/>
  <c r="U41" i="33"/>
  <c r="S43" i="33"/>
  <c r="R31" i="33"/>
  <c r="T29" i="33"/>
  <c r="U40" i="33"/>
  <c r="U45" i="33" s="1"/>
  <c r="M23" i="33"/>
  <c r="T33" i="33"/>
  <c r="T44" i="33"/>
  <c r="T41" i="33"/>
  <c r="T31" i="33"/>
  <c r="T30" i="33"/>
  <c r="U33" i="33"/>
  <c r="S31" i="33"/>
  <c r="U43" i="33"/>
  <c r="R29" i="33"/>
  <c r="R35" i="33" s="1"/>
  <c r="U34" i="33"/>
  <c r="S30" i="33"/>
  <c r="T40" i="33"/>
  <c r="T43" i="33"/>
  <c r="T39" i="33"/>
  <c r="U44" i="33"/>
  <c r="T34" i="33"/>
  <c r="R44" i="33"/>
  <c r="R45" i="33" s="1"/>
  <c r="S39" i="33"/>
  <c r="S45" i="33" s="1"/>
  <c r="T35" i="33" l="1"/>
  <c r="S35" i="33"/>
  <c r="U35" i="33"/>
  <c r="T45" i="33"/>
</calcChain>
</file>

<file path=xl/sharedStrings.xml><?xml version="1.0" encoding="utf-8"?>
<sst xmlns="http://schemas.openxmlformats.org/spreadsheetml/2006/main" count="448" uniqueCount="109">
  <si>
    <t>Clase</t>
  </si>
  <si>
    <t>Orden</t>
  </si>
  <si>
    <t>Familia</t>
  </si>
  <si>
    <t>Especie</t>
  </si>
  <si>
    <t>Bacillariophyceae</t>
  </si>
  <si>
    <t>Cyanophyceae</t>
  </si>
  <si>
    <t>Chlorophyceae</t>
  </si>
  <si>
    <t>Euglenophyceae</t>
  </si>
  <si>
    <t>Zygophyceae</t>
  </si>
  <si>
    <t>Fragilariaceae</t>
  </si>
  <si>
    <t>Naviculaceae</t>
  </si>
  <si>
    <t>Scenedesmaceeae</t>
  </si>
  <si>
    <t>Nostocales</t>
  </si>
  <si>
    <t>Oscillatoriaceae</t>
  </si>
  <si>
    <t>Desmidiales</t>
  </si>
  <si>
    <t>Desmidiaceae</t>
  </si>
  <si>
    <t xml:space="preserve">Euglenales </t>
  </si>
  <si>
    <t>Euglenaceae</t>
  </si>
  <si>
    <t>Euglenales</t>
  </si>
  <si>
    <t>Chrysophyceae</t>
  </si>
  <si>
    <t>Dinobryaceae</t>
  </si>
  <si>
    <t>Euglena acus</t>
  </si>
  <si>
    <t>Eunotiaceae</t>
  </si>
  <si>
    <t>Fragilaria crotonensis</t>
  </si>
  <si>
    <t>Oedogoniales</t>
  </si>
  <si>
    <t>Oedogoniaceae</t>
  </si>
  <si>
    <t>Ulothricales</t>
  </si>
  <si>
    <t>Ulothricaceae</t>
  </si>
  <si>
    <t>Zygnemataceae</t>
  </si>
  <si>
    <t>Zygnematales</t>
  </si>
  <si>
    <t>Chromulinales</t>
  </si>
  <si>
    <t>Gomphonema sp.1</t>
  </si>
  <si>
    <t>Cyclotella sp.1</t>
  </si>
  <si>
    <t>Navicula sp.1</t>
  </si>
  <si>
    <t>Oscillatoria sp.1</t>
  </si>
  <si>
    <t>Phacus sp.1</t>
  </si>
  <si>
    <t>Cosmarium sp.1</t>
  </si>
  <si>
    <t>Oscillatoria sp.3</t>
  </si>
  <si>
    <t>Scenedesmus sp.1</t>
  </si>
  <si>
    <t>Dinobryon sp.1</t>
  </si>
  <si>
    <t>Trachelomonas sp.3</t>
  </si>
  <si>
    <t>Eunotiales</t>
  </si>
  <si>
    <t>Sphaeropleales</t>
  </si>
  <si>
    <t>Cymbellales</t>
  </si>
  <si>
    <t>Naviculales</t>
  </si>
  <si>
    <t>Aphanizomenonaceae</t>
  </si>
  <si>
    <t>Tabellariales</t>
  </si>
  <si>
    <t>Tabellariaceae</t>
  </si>
  <si>
    <t>Oscillatoriales</t>
  </si>
  <si>
    <t>Fragilariales</t>
  </si>
  <si>
    <t>Stephanodiscales</t>
  </si>
  <si>
    <t>Stephanodiscaceae</t>
  </si>
  <si>
    <t>Gomphonemataceae</t>
  </si>
  <si>
    <t>Phacaceae</t>
  </si>
  <si>
    <t>Ephitemia sp.1</t>
  </si>
  <si>
    <t>Synedra sp</t>
  </si>
  <si>
    <t>VACA-Biof</t>
  </si>
  <si>
    <t>VACA-Reb1</t>
  </si>
  <si>
    <t>VACA-Reb2</t>
  </si>
  <si>
    <t>VACA-Mira1</t>
  </si>
  <si>
    <t>VACA-Mira2</t>
  </si>
  <si>
    <t>VACA-Sur1</t>
  </si>
  <si>
    <t>VACA-Sur2</t>
  </si>
  <si>
    <t>PERFIFITON</t>
  </si>
  <si>
    <t>ABUNDANCIAS CÉLULAS POR CENTIMETRO CUADRADO</t>
  </si>
  <si>
    <t>Pinnularia sp.1</t>
  </si>
  <si>
    <t>Diatoma sp-1</t>
  </si>
  <si>
    <t>Oedogonium sp-1</t>
  </si>
  <si>
    <t>Scenedesmus sp-1</t>
  </si>
  <si>
    <t>Ulotrhix sp-1</t>
  </si>
  <si>
    <t>Dolichospermum sp.1</t>
  </si>
  <si>
    <t>Lepocinclis sp.2</t>
  </si>
  <si>
    <t>Lepocinclis sp.3</t>
  </si>
  <si>
    <t>Euglena sp.2</t>
  </si>
  <si>
    <t>Zygnema sp.1</t>
  </si>
  <si>
    <t>VAC-ArrBiof</t>
  </si>
  <si>
    <t>VAC-Mira</t>
  </si>
  <si>
    <t>VAC-Reb</t>
  </si>
  <si>
    <t>VAC-Sur</t>
  </si>
  <si>
    <t>BUR-Sec1-Euc</t>
  </si>
  <si>
    <t>BUR-Sec3</t>
  </si>
  <si>
    <t>BUR-Sec2</t>
  </si>
  <si>
    <t>BUR-Sec4AntEst</t>
  </si>
  <si>
    <t>CHIG-1</t>
  </si>
  <si>
    <t>Bray Xcurtis</t>
  </si>
  <si>
    <t>Morisita</t>
  </si>
  <si>
    <t>Individuals</t>
  </si>
  <si>
    <t>Evenness_e^H/S</t>
  </si>
  <si>
    <t>Brillouin</t>
  </si>
  <si>
    <t>Menhinick</t>
  </si>
  <si>
    <t>Margalef</t>
  </si>
  <si>
    <t>Fisher_alpha</t>
  </si>
  <si>
    <t>Berger-Parker</t>
  </si>
  <si>
    <t>Chao-1</t>
  </si>
  <si>
    <t>iChao-1</t>
  </si>
  <si>
    <t>ACE</t>
  </si>
  <si>
    <t>Total</t>
  </si>
  <si>
    <t>Div Max</t>
  </si>
  <si>
    <t>Riqueza</t>
  </si>
  <si>
    <t>Shannon (H')</t>
  </si>
  <si>
    <t>Dominance_1-D</t>
  </si>
  <si>
    <t>Dominancia (S)</t>
  </si>
  <si>
    <t>Diatoma sp.1</t>
  </si>
  <si>
    <t>Oedogonium sp.1</t>
  </si>
  <si>
    <t>Shannon</t>
  </si>
  <si>
    <t>Pielou</t>
  </si>
  <si>
    <t>Dominanci</t>
  </si>
  <si>
    <t>cel/cm2</t>
  </si>
  <si>
    <t>Pielou (J)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</si>
</sst>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;\-#,##0.00\ &quot;€&quot;"/>
    <numFmt numFmtId="165" formatCode="0.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hadow/>
      <sz val="10"/>
      <name val="Times New Roman"/>
      <family val="1"/>
    </font>
    <font>
      <b/>
      <sz val="12"/>
      <name val="Times New Roman"/>
      <family val="1"/>
    </font>
    <font>
      <u/>
      <sz val="10"/>
      <color theme="10"/>
      <name val="Arial"/>
    </font>
    <font>
      <u/>
      <sz val="10"/>
      <color theme="11"/>
      <name val="Arial"/>
    </font>
    <font>
      <sz val="12"/>
      <name val="Arial"/>
      <family val="2"/>
    </font>
    <font>
      <sz val="10"/>
      <name val="Arial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</patternFill>
    </fill>
    <fill>
      <patternFill patternType="solid">
        <fgColor indexed="8"/>
      </patternFill>
    </fill>
  </fills>
  <borders count="1">
    <border>
      <left/>
      <right/>
      <top/>
      <bottom/>
      <diagonal/>
    </border>
  </borders>
  <cellStyleXfs count="123">
    <xf numFmtId="0" fontId="0" fillId="0" borderId="0"/>
    <xf numFmtId="0" fontId="3" fillId="0" borderId="0"/>
    <xf numFmtId="0" fontId="5" fillId="2" borderId="0"/>
    <xf numFmtId="0" fontId="4" fillId="0" borderId="0"/>
    <xf numFmtId="0" fontId="6" fillId="3" borderId="0">
      <alignment horizontal="center"/>
    </xf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10" fillId="0" borderId="0" applyFont="0" applyFill="0" applyBorder="0" applyAlignment="0" applyProtection="0"/>
  </cellStyleXfs>
  <cellXfs count="7">
    <xf numFmtId="0" fontId="0" fillId="0" borderId="0" xfId="0"/>
    <xf numFmtId="165" fontId="0" fillId="0" borderId="0" xfId="0" applyNumberFormat="1"/>
    <xf numFmtId="1" fontId="0" fillId="0" borderId="0" xfId="0" applyNumberFormat="1"/>
    <xf numFmtId="2" fontId="0" fillId="0" borderId="0" xfId="0" applyNumberFormat="1"/>
    <xf numFmtId="0" fontId="9" fillId="0" borderId="0" xfId="0" applyFont="1"/>
    <xf numFmtId="43" fontId="0" fillId="0" borderId="0" xfId="122" applyFont="1"/>
    <xf numFmtId="0" fontId="11" fillId="0" borderId="0" xfId="0" applyFont="1"/>
  </cellXfs>
  <cellStyles count="123">
    <cellStyle name="DEnormalgray" xfId="2" xr:uid="{00000000-0005-0000-0000-000000000000}"/>
    <cellStyle name="Euro" xfId="7" xr:uid="{00000000-0005-0000-0000-000001000000}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Millares" xfId="122" builtinId="3"/>
    <cellStyle name="Normal" xfId="0" builtinId="0"/>
    <cellStyle name="Normal 2" xfId="3" xr:uid="{00000000-0005-0000-0000-00006F000000}"/>
    <cellStyle name="Normal 2 2" xfId="8" xr:uid="{00000000-0005-0000-0000-000070000000}"/>
    <cellStyle name="Normal 2 2 2" xfId="9" xr:uid="{00000000-0005-0000-0000-000071000000}"/>
    <cellStyle name="Normal 2 2 2 2" xfId="49" xr:uid="{00000000-0005-0000-0000-000072000000}"/>
    <cellStyle name="Normal 3" xfId="1" xr:uid="{00000000-0005-0000-0000-000073000000}"/>
    <cellStyle name="Normal 3 2" xfId="10" xr:uid="{00000000-0005-0000-0000-000074000000}"/>
    <cellStyle name="Normal 4" xfId="11" xr:uid="{00000000-0005-0000-0000-000075000000}"/>
    <cellStyle name="Normal 5" xfId="5" xr:uid="{00000000-0005-0000-0000-000076000000}"/>
    <cellStyle name="Normal 6" xfId="12" xr:uid="{00000000-0005-0000-0000-000077000000}"/>
    <cellStyle name="Porcentual 2" xfId="6" xr:uid="{00000000-0005-0000-0000-000078000000}"/>
    <cellStyle name="styleDEnormalgray" xfId="4" xr:uid="{00000000-0005-0000-0000-000079000000}"/>
  </cellStyles>
  <dxfs count="0"/>
  <tableStyles count="0" defaultTableStyle="TableStyleMedium9" defaultPivotStyle="PivotStyleLight16"/>
  <colors>
    <mruColors>
      <color rgb="FFE149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'Cuanti vaca'!$K$29</c:f>
              <c:strCache>
                <c:ptCount val="1"/>
                <c:pt idx="0">
                  <c:v>Bacillariophyceae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vaca'!$L$29:$O$29</c:f>
              <c:numCache>
                <c:formatCode>0</c:formatCode>
                <c:ptCount val="4"/>
                <c:pt idx="0">
                  <c:v>296.95999999999998</c:v>
                </c:pt>
                <c:pt idx="1">
                  <c:v>476.40000000000003</c:v>
                </c:pt>
                <c:pt idx="2">
                  <c:v>5409.4400000000005</c:v>
                </c:pt>
                <c:pt idx="3">
                  <c:v>25320.960000000003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01-4955-8B8B-A0246B280D1D}"/>
            </c:ext>
          </c:extLst>
        </c:ser>
        <c:ser>
          <c:idx val="1"/>
          <c:order val="1"/>
          <c:tx>
            <c:strRef>
              <c:f>'Cuanti vaca'!$K$30</c:f>
              <c:strCache>
                <c:ptCount val="1"/>
                <c:pt idx="0">
                  <c:v>Chlorophyceae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vaca'!$L$30:$O$30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1320.3200000000002</c:v>
                </c:pt>
                <c:pt idx="3">
                  <c:v>1302.72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01-4955-8B8B-A0246B280D1D}"/>
            </c:ext>
          </c:extLst>
        </c:ser>
        <c:ser>
          <c:idx val="2"/>
          <c:order val="2"/>
          <c:tx>
            <c:strRef>
              <c:f>'Cuanti vaca'!$K$31</c:f>
              <c:strCache>
                <c:ptCount val="1"/>
                <c:pt idx="0">
                  <c:v>Chrysophyceae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vaca'!$L$31:$O$31</c:f>
              <c:numCache>
                <c:formatCode>0</c:formatCode>
                <c:ptCount val="4"/>
                <c:pt idx="0">
                  <c:v>0</c:v>
                </c:pt>
                <c:pt idx="1">
                  <c:v>174.8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01-4955-8B8B-A0246B280D1D}"/>
            </c:ext>
          </c:extLst>
        </c:ser>
        <c:ser>
          <c:idx val="3"/>
          <c:order val="3"/>
          <c:tx>
            <c:strRef>
              <c:f>'Cuanti vaca'!$K$32</c:f>
              <c:strCache>
                <c:ptCount val="1"/>
                <c:pt idx="0">
                  <c:v>Cyanophyceae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vaca'!$L$32:$O$32</c:f>
              <c:numCache>
                <c:formatCode>0</c:formatCode>
                <c:ptCount val="4"/>
                <c:pt idx="0">
                  <c:v>0</c:v>
                </c:pt>
                <c:pt idx="1">
                  <c:v>2786.4</c:v>
                </c:pt>
                <c:pt idx="2">
                  <c:v>1065.92</c:v>
                </c:pt>
                <c:pt idx="3">
                  <c:v>5294.4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01-4955-8B8B-A0246B280D1D}"/>
            </c:ext>
          </c:extLst>
        </c:ser>
        <c:ser>
          <c:idx val="4"/>
          <c:order val="4"/>
          <c:tx>
            <c:strRef>
              <c:f>'Cuanti vaca'!$K$33</c:f>
              <c:strCache>
                <c:ptCount val="1"/>
                <c:pt idx="0">
                  <c:v>Euglenophyceae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vaca'!$L$33:$O$33</c:f>
              <c:numCache>
                <c:formatCode>0</c:formatCode>
                <c:ptCount val="4"/>
                <c:pt idx="0">
                  <c:v>19339.52</c:v>
                </c:pt>
                <c:pt idx="1">
                  <c:v>12103.2</c:v>
                </c:pt>
                <c:pt idx="2">
                  <c:v>44400.32</c:v>
                </c:pt>
                <c:pt idx="3">
                  <c:v>128.32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01-4955-8B8B-A0246B280D1D}"/>
            </c:ext>
          </c:extLst>
        </c:ser>
        <c:ser>
          <c:idx val="5"/>
          <c:order val="5"/>
          <c:tx>
            <c:strRef>
              <c:f>'Cuanti vaca'!$K$34</c:f>
              <c:strCache>
                <c:ptCount val="1"/>
                <c:pt idx="0">
                  <c:v>Zygophyceae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vaca'!$L$34:$O$34</c:f>
              <c:numCache>
                <c:formatCode>0</c:formatCode>
                <c:ptCount val="4"/>
                <c:pt idx="0">
                  <c:v>0</c:v>
                </c:pt>
                <c:pt idx="1">
                  <c:v>8.8000000000000007</c:v>
                </c:pt>
                <c:pt idx="2">
                  <c:v>0</c:v>
                </c:pt>
                <c:pt idx="3">
                  <c:v>781.43999999999994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01-4955-8B8B-A0246B28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3919663"/>
        <c:axId val="2133923407"/>
      </c:barChart>
      <c:lineChart>
        <c:grouping val="standard"/>
        <c:varyColors val="0"/>
        <c:ser>
          <c:idx val="6"/>
          <c:order val="6"/>
          <c:tx>
            <c:strRef>
              <c:f>'Cuanti vaca'!$K$35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vaca'!$L$35:$O$35</c:f>
              <c:numCache>
                <c:formatCode>0</c:formatCode>
                <c:ptCount val="4"/>
                <c:pt idx="0">
                  <c:v>19636.48</c:v>
                </c:pt>
                <c:pt idx="1">
                  <c:v>15549.6</c:v>
                </c:pt>
                <c:pt idx="2">
                  <c:v>52196</c:v>
                </c:pt>
                <c:pt idx="3">
                  <c:v>32827.840000000004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801-4955-8B8B-A0246B28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1670015"/>
        <c:axId val="491415679"/>
      </c:lineChart>
      <c:catAx>
        <c:axId val="2133919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3923407"/>
        <c:crosses val="autoZero"/>
        <c:auto val="1"/>
        <c:lblAlgn val="ctr"/>
        <c:lblOffset val="100"/>
        <c:noMultiLvlLbl val="0"/>
      </c:catAx>
      <c:valAx>
        <c:axId val="21339234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Abundancia relativa por clases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3919663"/>
        <c:crosses val="autoZero"/>
        <c:crossBetween val="between"/>
      </c:valAx>
      <c:valAx>
        <c:axId val="49141567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Abundancia total (cél/cm2)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1670015"/>
        <c:crosses val="max"/>
        <c:crossBetween val="between"/>
      </c:valAx>
      <c:catAx>
        <c:axId val="18116700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14156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6424231024020023E-2"/>
          <c:y val="0.77649019202698111"/>
          <c:w val="0.91676478045030385"/>
          <c:h val="0.203194006571975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'Cuanti vaca'!$K$39</c:f>
              <c:strCache>
                <c:ptCount val="1"/>
                <c:pt idx="0">
                  <c:v>Bacillariophyceae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vaca'!$L$39:$O$39</c:f>
              <c:numCache>
                <c:formatCode>0</c:formatCode>
                <c:ptCount val="4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01-4955-8B8B-A0246B280D1D}"/>
            </c:ext>
          </c:extLst>
        </c:ser>
        <c:ser>
          <c:idx val="1"/>
          <c:order val="1"/>
          <c:tx>
            <c:strRef>
              <c:f>'Cuanti vaca'!$K$40</c:f>
              <c:strCache>
                <c:ptCount val="1"/>
                <c:pt idx="0">
                  <c:v>Chlorophyceae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vaca'!$L$40:$O$40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01-4955-8B8B-A0246B280D1D}"/>
            </c:ext>
          </c:extLst>
        </c:ser>
        <c:ser>
          <c:idx val="2"/>
          <c:order val="2"/>
          <c:tx>
            <c:strRef>
              <c:f>'Cuanti vaca'!$K$41</c:f>
              <c:strCache>
                <c:ptCount val="1"/>
                <c:pt idx="0">
                  <c:v>Chrysophyceae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vaca'!$L$41:$O$41</c:f>
              <c:numCache>
                <c:formatCode>0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01-4955-8B8B-A0246B280D1D}"/>
            </c:ext>
          </c:extLst>
        </c:ser>
        <c:ser>
          <c:idx val="3"/>
          <c:order val="3"/>
          <c:tx>
            <c:strRef>
              <c:f>'Cuanti vaca'!$K$42</c:f>
              <c:strCache>
                <c:ptCount val="1"/>
                <c:pt idx="0">
                  <c:v>Cyanophyceae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vaca'!$L$42:$O$42</c:f>
              <c:numCache>
                <c:formatCode>0</c:formatCode>
                <c:ptCount val="4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01-4955-8B8B-A0246B280D1D}"/>
            </c:ext>
          </c:extLst>
        </c:ser>
        <c:ser>
          <c:idx val="4"/>
          <c:order val="4"/>
          <c:tx>
            <c:strRef>
              <c:f>'Cuanti vaca'!$K$43</c:f>
              <c:strCache>
                <c:ptCount val="1"/>
                <c:pt idx="0">
                  <c:v>Euglenophyceae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vaca'!$L$43:$O$43</c:f>
              <c:numCache>
                <c:formatCode>0</c:formatCode>
                <c:ptCount val="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01-4955-8B8B-A0246B280D1D}"/>
            </c:ext>
          </c:extLst>
        </c:ser>
        <c:ser>
          <c:idx val="5"/>
          <c:order val="5"/>
          <c:tx>
            <c:strRef>
              <c:f>'Cuanti vaca'!$K$44</c:f>
              <c:strCache>
                <c:ptCount val="1"/>
                <c:pt idx="0">
                  <c:v>Zygophyceae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'Cuanti vaca'!$L$28:$O$28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'Cuanti vaca'!$L$44:$O$44</c:f>
              <c:numCache>
                <c:formatCode>0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01-4955-8B8B-A0246B280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3919663"/>
        <c:axId val="2133923407"/>
      </c:barChart>
      <c:catAx>
        <c:axId val="2133919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3923407"/>
        <c:crosses val="autoZero"/>
        <c:auto val="1"/>
        <c:lblAlgn val="ctr"/>
        <c:lblOffset val="100"/>
        <c:noMultiLvlLbl val="0"/>
      </c:catAx>
      <c:valAx>
        <c:axId val="21339234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Número de especies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33919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8888143743917298E-2"/>
          <c:y val="0.84753526285645786"/>
          <c:w val="0.90337670622296007"/>
          <c:h val="0.13365654843564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Diversidad!$A$3</c:f>
              <c:strCache>
                <c:ptCount val="1"/>
                <c:pt idx="0">
                  <c:v>Shannon (H')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Diversidad!$B$1:$E$1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Diversidad!$B$3:$E$3</c:f>
              <c:numCache>
                <c:formatCode>General</c:formatCode>
                <c:ptCount val="4"/>
                <c:pt idx="0">
                  <c:v>0.40600000000000003</c:v>
                </c:pt>
                <c:pt idx="1">
                  <c:v>0.9909</c:v>
                </c:pt>
                <c:pt idx="2">
                  <c:v>0.74150000000000005</c:v>
                </c:pt>
                <c:pt idx="3">
                  <c:v>1.254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0D-4B4C-86CC-994CD9067CF9}"/>
            </c:ext>
          </c:extLst>
        </c:ser>
        <c:ser>
          <c:idx val="2"/>
          <c:order val="2"/>
          <c:tx>
            <c:strRef>
              <c:f>Diversidad!$A$4</c:f>
              <c:strCache>
                <c:ptCount val="1"/>
                <c:pt idx="0">
                  <c:v>Pielou (J)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Diversidad!$B$1:$E$1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Diversidad!$B$4:$E$4</c:f>
              <c:numCache>
                <c:formatCode>General</c:formatCode>
                <c:ptCount val="4"/>
                <c:pt idx="0">
                  <c:v>0.2266</c:v>
                </c:pt>
                <c:pt idx="1">
                  <c:v>0.41320000000000001</c:v>
                </c:pt>
                <c:pt idx="2">
                  <c:v>0.32200000000000001</c:v>
                </c:pt>
                <c:pt idx="3">
                  <c:v>0.47510000000000002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0D-4B4C-86CC-994CD9067CF9}"/>
            </c:ext>
          </c:extLst>
        </c:ser>
        <c:ser>
          <c:idx val="3"/>
          <c:order val="3"/>
          <c:tx>
            <c:strRef>
              <c:f>Diversidad!$A$5</c:f>
              <c:strCache>
                <c:ptCount val="1"/>
                <c:pt idx="0">
                  <c:v>Dominancia (S)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Diversidad!$B$1:$E$1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Diversidad!$B$5:$E$5</c:f>
              <c:numCache>
                <c:formatCode>General</c:formatCode>
                <c:ptCount val="4"/>
                <c:pt idx="0">
                  <c:v>0.83640000000000003</c:v>
                </c:pt>
                <c:pt idx="1">
                  <c:v>0.55920000000000003</c:v>
                </c:pt>
                <c:pt idx="2">
                  <c:v>0.69199999999999995</c:v>
                </c:pt>
                <c:pt idx="3">
                  <c:v>0.49340000000000001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0D-4B4C-86CC-994CD9067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912543"/>
        <c:axId val="435913375"/>
      </c:lineChart>
      <c:lineChart>
        <c:grouping val="standard"/>
        <c:varyColors val="0"/>
        <c:ser>
          <c:idx val="0"/>
          <c:order val="0"/>
          <c:tx>
            <c:strRef>
              <c:f>Diversidad!$A$2</c:f>
              <c:strCache>
                <c:ptCount val="1"/>
                <c:pt idx="0">
                  <c:v>Riqueza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Diversidad!$B$1:$E$1</c:f>
              <c:strCache>
                <c:ptCount val="4"/>
                <c:pt idx="0">
                  <c:v>VAC-ArrBiof</c:v>
                </c:pt>
                <c:pt idx="1">
                  <c:v>VAC-Mira</c:v>
                </c:pt>
                <c:pt idx="2">
                  <c:v>VAC-Reb</c:v>
                </c:pt>
                <c:pt idx="3">
                  <c:v>VAC-Sur</c:v>
                </c:pt>
              </c:strCache>
            </c:strRef>
          </c:cat>
          <c:val>
            <c:numRef>
              <c:f>Diversidad!$B$2:$E$2</c:f>
              <c:numCache>
                <c:formatCode>General</c:formatCode>
                <c:ptCount val="4"/>
                <c:pt idx="0">
                  <c:v>6</c:v>
                </c:pt>
                <c:pt idx="1">
                  <c:v>11</c:v>
                </c:pt>
                <c:pt idx="2">
                  <c:v>10</c:v>
                </c:pt>
                <c:pt idx="3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0D-4B4C-86CC-994CD9067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538063"/>
        <c:axId val="574893199"/>
      </c:lineChart>
      <c:catAx>
        <c:axId val="435912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5913375"/>
        <c:crosses val="autoZero"/>
        <c:auto val="1"/>
        <c:lblAlgn val="ctr"/>
        <c:lblOffset val="100"/>
        <c:noMultiLvlLbl val="0"/>
      </c:catAx>
      <c:valAx>
        <c:axId val="4359133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H', J y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35912543"/>
        <c:crosses val="autoZero"/>
        <c:crossBetween val="between"/>
      </c:valAx>
      <c:valAx>
        <c:axId val="57489319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Número de especies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92538063"/>
        <c:crosses val="max"/>
        <c:crossBetween val="between"/>
      </c:valAx>
      <c:catAx>
        <c:axId val="49253806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489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Riqueza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Diversidad!$C$35</c:f>
              <c:strCache>
                <c:ptCount val="1"/>
                <c:pt idx="0">
                  <c:v>VAC-Mira</c:v>
                </c:pt>
              </c:strCache>
            </c:strRef>
          </c:tx>
          <c:spPr>
            <a:ln w="19050" cap="rnd">
              <a:solidFill>
                <a:srgbClr val="E14949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E14949"/>
              </a:solidFill>
              <a:ln w="9525">
                <a:solidFill>
                  <a:srgbClr val="E14949"/>
                </a:solidFill>
              </a:ln>
              <a:effectLst/>
            </c:spPr>
          </c:marker>
          <c:cat>
            <c:numRef>
              <c:f>Diversidad!$B$36:$B$37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Diversidad!$C$36:$C$37</c:f>
              <c:numCache>
                <c:formatCode>General</c:formatCode>
                <c:ptCount val="2"/>
                <c:pt idx="0">
                  <c:v>21</c:v>
                </c:pt>
                <c:pt idx="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2C-482F-A7BF-9940277B9F69}"/>
            </c:ext>
          </c:extLst>
        </c:ser>
        <c:ser>
          <c:idx val="1"/>
          <c:order val="1"/>
          <c:tx>
            <c:strRef>
              <c:f>Diversidad!$D$35</c:f>
              <c:strCache>
                <c:ptCount val="1"/>
                <c:pt idx="0">
                  <c:v>VAC-Reb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Diversidad!$B$36:$B$37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Diversidad!$D$36:$D$37</c:f>
              <c:numCache>
                <c:formatCode>General</c:formatCode>
                <c:ptCount val="2"/>
                <c:pt idx="0">
                  <c:v>18</c:v>
                </c:pt>
                <c:pt idx="1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2C-482F-A7BF-9940277B9F69}"/>
            </c:ext>
          </c:extLst>
        </c:ser>
        <c:ser>
          <c:idx val="2"/>
          <c:order val="2"/>
          <c:tx>
            <c:strRef>
              <c:f>Diversidad!$E$35</c:f>
              <c:strCache>
                <c:ptCount val="1"/>
                <c:pt idx="0">
                  <c:v>VAC-Sur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Diversidad!$B$36:$B$37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Diversidad!$E$36:$E$37</c:f>
              <c:numCache>
                <c:formatCode>General</c:formatCode>
                <c:ptCount val="2"/>
                <c:pt idx="0">
                  <c:v>15</c:v>
                </c:pt>
                <c:pt idx="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2C-482F-A7BF-9940277B9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5272191"/>
        <c:axId val="685273855"/>
      </c:lineChart>
      <c:catAx>
        <c:axId val="685272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5273855"/>
        <c:crosses val="autoZero"/>
        <c:auto val="1"/>
        <c:lblAlgn val="ctr"/>
        <c:lblOffset val="100"/>
        <c:noMultiLvlLbl val="0"/>
      </c:catAx>
      <c:valAx>
        <c:axId val="6852738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Número de especies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5272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Diversidad de Shannon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Diversidad!$C$35</c:f>
              <c:strCache>
                <c:ptCount val="1"/>
                <c:pt idx="0">
                  <c:v>VAC-Mira</c:v>
                </c:pt>
              </c:strCache>
            </c:strRef>
          </c:tx>
          <c:spPr>
            <a:ln w="19050" cap="rnd">
              <a:solidFill>
                <a:srgbClr val="E14949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E14949"/>
              </a:solidFill>
              <a:ln w="9525">
                <a:solidFill>
                  <a:srgbClr val="E14949"/>
                </a:solidFill>
              </a:ln>
              <a:effectLst/>
            </c:spPr>
          </c:marker>
          <c:cat>
            <c:numRef>
              <c:f>Diversidad!$B$39:$B$40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Diversidad!$C$39:$C$40</c:f>
              <c:numCache>
                <c:formatCode>0.00</c:formatCode>
                <c:ptCount val="2"/>
                <c:pt idx="0" formatCode="_(* #,##0.00_);_(* \(#,##0.00\);_(* &quot;-&quot;??_);_(@_)">
                  <c:v>1.85</c:v>
                </c:pt>
                <c:pt idx="1">
                  <c:v>0.9909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2C-482F-A7BF-9940277B9F69}"/>
            </c:ext>
          </c:extLst>
        </c:ser>
        <c:ser>
          <c:idx val="1"/>
          <c:order val="1"/>
          <c:tx>
            <c:strRef>
              <c:f>Diversidad!$D$35</c:f>
              <c:strCache>
                <c:ptCount val="1"/>
                <c:pt idx="0">
                  <c:v>VAC-Reb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Diversidad!$B$39:$B$40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Diversidad!$D$39:$D$40</c:f>
              <c:numCache>
                <c:formatCode>0.00</c:formatCode>
                <c:ptCount val="2"/>
                <c:pt idx="0" formatCode="_(* #,##0.00_);_(* \(#,##0.00\);_(* &quot;-&quot;??_);_(@_)">
                  <c:v>1.75</c:v>
                </c:pt>
                <c:pt idx="1">
                  <c:v>0.74150000000000005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2C-482F-A7BF-9940277B9F69}"/>
            </c:ext>
          </c:extLst>
        </c:ser>
        <c:ser>
          <c:idx val="2"/>
          <c:order val="2"/>
          <c:tx>
            <c:strRef>
              <c:f>Diversidad!$E$35</c:f>
              <c:strCache>
                <c:ptCount val="1"/>
                <c:pt idx="0">
                  <c:v>VAC-Sur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Diversidad!$B$39:$B$40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Diversidad!$E$39:$E$40</c:f>
              <c:numCache>
                <c:formatCode>0.00</c:formatCode>
                <c:ptCount val="2"/>
                <c:pt idx="0" formatCode="General">
                  <c:v>1.43</c:v>
                </c:pt>
                <c:pt idx="1">
                  <c:v>1.254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2C-482F-A7BF-9940277B9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5272191"/>
        <c:axId val="685273855"/>
      </c:lineChart>
      <c:catAx>
        <c:axId val="685272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5273855"/>
        <c:crosses val="autoZero"/>
        <c:auto val="1"/>
        <c:lblAlgn val="ctr"/>
        <c:lblOffset val="100"/>
        <c:noMultiLvlLbl val="0"/>
      </c:catAx>
      <c:valAx>
        <c:axId val="685273855"/>
        <c:scaling>
          <c:orientation val="minMax"/>
        </c:scaling>
        <c:delete val="0"/>
        <c:axPos val="l"/>
        <c:numFmt formatCode="_-* #,##0.0_-;\-* #,##0.0_-;_-* &quot;-&quot;?_-;_-@_-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5272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Equidad de Pielou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Diversidad!$C$35</c:f>
              <c:strCache>
                <c:ptCount val="1"/>
                <c:pt idx="0">
                  <c:v>VAC-Mira</c:v>
                </c:pt>
              </c:strCache>
            </c:strRef>
          </c:tx>
          <c:spPr>
            <a:ln w="19050" cap="rnd">
              <a:solidFill>
                <a:srgbClr val="E14949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E14949"/>
              </a:solidFill>
              <a:ln w="9525">
                <a:solidFill>
                  <a:srgbClr val="E14949"/>
                </a:solidFill>
              </a:ln>
              <a:effectLst/>
            </c:spPr>
          </c:marker>
          <c:cat>
            <c:numRef>
              <c:f>Diversidad!$B$42:$B$43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Diversidad!$C$42:$C$43</c:f>
              <c:numCache>
                <c:formatCode>0.00</c:formatCode>
                <c:ptCount val="2"/>
                <c:pt idx="0">
                  <c:v>0.61</c:v>
                </c:pt>
                <c:pt idx="1">
                  <c:v>0.41320000000000001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2C-482F-A7BF-9940277B9F69}"/>
            </c:ext>
          </c:extLst>
        </c:ser>
        <c:ser>
          <c:idx val="1"/>
          <c:order val="1"/>
          <c:tx>
            <c:strRef>
              <c:f>Diversidad!$D$35</c:f>
              <c:strCache>
                <c:ptCount val="1"/>
                <c:pt idx="0">
                  <c:v>VAC-Reb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Diversidad!$B$42:$B$43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Diversidad!$D$42:$D$43</c:f>
              <c:numCache>
                <c:formatCode>0.00</c:formatCode>
                <c:ptCount val="2"/>
                <c:pt idx="0">
                  <c:v>0.61</c:v>
                </c:pt>
                <c:pt idx="1">
                  <c:v>0.32200000000000001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2C-482F-A7BF-9940277B9F69}"/>
            </c:ext>
          </c:extLst>
        </c:ser>
        <c:ser>
          <c:idx val="2"/>
          <c:order val="2"/>
          <c:tx>
            <c:strRef>
              <c:f>Diversidad!$E$35</c:f>
              <c:strCache>
                <c:ptCount val="1"/>
                <c:pt idx="0">
                  <c:v>VAC-Sur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Diversidad!$B$42:$B$43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Diversidad!$E$42:$E$43</c:f>
              <c:numCache>
                <c:formatCode>0.00</c:formatCode>
                <c:ptCount val="2"/>
                <c:pt idx="0" formatCode="General">
                  <c:v>0.53</c:v>
                </c:pt>
                <c:pt idx="1">
                  <c:v>0.47510000000000002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2C-482F-A7BF-9940277B9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5272191"/>
        <c:axId val="685273855"/>
      </c:lineChart>
      <c:catAx>
        <c:axId val="685272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5273855"/>
        <c:crosses val="autoZero"/>
        <c:auto val="1"/>
        <c:lblAlgn val="ctr"/>
        <c:lblOffset val="100"/>
        <c:noMultiLvlLbl val="0"/>
      </c:catAx>
      <c:valAx>
        <c:axId val="685273855"/>
        <c:scaling>
          <c:orientation val="minMax"/>
        </c:scaling>
        <c:delete val="0"/>
        <c:axPos val="l"/>
        <c:numFmt formatCode="_-* #,##0.0_-;\-* #,##0.0_-;_-* &quot;-&quot;?_-;_-@_-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5272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Dominancia de Simpson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Diversidad!$C$35</c:f>
              <c:strCache>
                <c:ptCount val="1"/>
                <c:pt idx="0">
                  <c:v>VAC-Mira</c:v>
                </c:pt>
              </c:strCache>
            </c:strRef>
          </c:tx>
          <c:spPr>
            <a:ln w="19050" cap="rnd">
              <a:solidFill>
                <a:srgbClr val="E14949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E14949"/>
              </a:solidFill>
              <a:ln w="9525">
                <a:solidFill>
                  <a:srgbClr val="E14949"/>
                </a:solidFill>
              </a:ln>
              <a:effectLst/>
            </c:spPr>
          </c:marker>
          <c:cat>
            <c:numRef>
              <c:f>Diversidad!$B$45:$B$46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Diversidad!$C$45:$C$46</c:f>
              <c:numCache>
                <c:formatCode>0.00</c:formatCode>
                <c:ptCount val="2"/>
                <c:pt idx="0">
                  <c:v>0.25</c:v>
                </c:pt>
                <c:pt idx="1">
                  <c:v>0.55920000000000003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2C-482F-A7BF-9940277B9F69}"/>
            </c:ext>
          </c:extLst>
        </c:ser>
        <c:ser>
          <c:idx val="1"/>
          <c:order val="1"/>
          <c:tx>
            <c:strRef>
              <c:f>Diversidad!$D$35</c:f>
              <c:strCache>
                <c:ptCount val="1"/>
                <c:pt idx="0">
                  <c:v>VAC-Reb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Diversidad!$B$45:$B$46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Diversidad!$D$45:$D$46</c:f>
              <c:numCache>
                <c:formatCode>0.00</c:formatCode>
                <c:ptCount val="2"/>
                <c:pt idx="0">
                  <c:v>0.26</c:v>
                </c:pt>
                <c:pt idx="1">
                  <c:v>0.69199999999999995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2C-482F-A7BF-9940277B9F69}"/>
            </c:ext>
          </c:extLst>
        </c:ser>
        <c:ser>
          <c:idx val="2"/>
          <c:order val="2"/>
          <c:tx>
            <c:strRef>
              <c:f>Diversidad!$E$35</c:f>
              <c:strCache>
                <c:ptCount val="1"/>
                <c:pt idx="0">
                  <c:v>VAC-Sur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Diversidad!$B$45:$B$46</c:f>
              <c:numCache>
                <c:formatCode>General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Diversidad!$E$45:$E$46</c:f>
              <c:numCache>
                <c:formatCode>0.00</c:formatCode>
                <c:ptCount val="2"/>
                <c:pt idx="0" formatCode="General">
                  <c:v>0.36</c:v>
                </c:pt>
                <c:pt idx="1">
                  <c:v>0.49340000000000001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2C-482F-A7BF-9940277B9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5272191"/>
        <c:axId val="685273855"/>
      </c:lineChart>
      <c:catAx>
        <c:axId val="685272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5273855"/>
        <c:crosses val="autoZero"/>
        <c:auto val="1"/>
        <c:lblAlgn val="ctr"/>
        <c:lblOffset val="100"/>
        <c:noMultiLvlLbl val="0"/>
      </c:catAx>
      <c:valAx>
        <c:axId val="685273855"/>
        <c:scaling>
          <c:orientation val="minMax"/>
        </c:scaling>
        <c:delete val="0"/>
        <c:axPos val="l"/>
        <c:numFmt formatCode="_-* #,##0.0_-;\-* #,##0.0_-;_-* &quot;-&quot;?_-;_-@_-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CO"/>
          </a:p>
        </c:txPr>
        <c:crossAx val="685272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468311</xdr:colOff>
      <xdr:row>44</xdr:row>
      <xdr:rowOff>0</xdr:rowOff>
    </xdr:from>
    <xdr:to>
      <xdr:col>16</xdr:col>
      <xdr:colOff>200211</xdr:colOff>
      <xdr:row>67</xdr:row>
      <xdr:rowOff>23325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64FCC7-A606-494F-1AC8-ED0876E7A2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7936</xdr:colOff>
      <xdr:row>48</xdr:row>
      <xdr:rowOff>66675</xdr:rowOff>
    </xdr:from>
    <xdr:to>
      <xdr:col>25</xdr:col>
      <xdr:colOff>25586</xdr:colOff>
      <xdr:row>71</xdr:row>
      <xdr:rowOff>93175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A9B376E-C32C-158C-4F40-FC659D5991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2</xdr:row>
      <xdr:rowOff>66675</xdr:rowOff>
    </xdr:from>
    <xdr:to>
      <xdr:col>5</xdr:col>
      <xdr:colOff>345609</xdr:colOff>
      <xdr:row>29</xdr:row>
      <xdr:rowOff>78827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480AB76-C544-BD13-4C11-8E0E2A6CE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" y="390525"/>
          <a:ext cx="3726984" cy="4384127"/>
        </a:xfrm>
        <a:prstGeom prst="rect">
          <a:avLst/>
        </a:prstGeom>
      </xdr:spPr>
    </xdr:pic>
    <xdr:clientData/>
  </xdr:twoCellAnchor>
  <xdr:twoCellAnchor editAs="oneCell">
    <xdr:from>
      <xdr:col>0</xdr:col>
      <xdr:colOff>485775</xdr:colOff>
      <xdr:row>30</xdr:row>
      <xdr:rowOff>114300</xdr:rowOff>
    </xdr:from>
    <xdr:to>
      <xdr:col>5</xdr:col>
      <xdr:colOff>402759</xdr:colOff>
      <xdr:row>57</xdr:row>
      <xdr:rowOff>123277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89A3896-433D-F4A2-7D43-3D146E295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775" y="4972050"/>
          <a:ext cx="3726984" cy="4384127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21</xdr:col>
      <xdr:colOff>678984</xdr:colOff>
      <xdr:row>59</xdr:row>
      <xdr:rowOff>12152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F0822D3-244F-12E3-6576-0CB206084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34000" y="5181600"/>
          <a:ext cx="3723809" cy="4380952"/>
        </a:xfrm>
        <a:prstGeom prst="rect">
          <a:avLst/>
        </a:prstGeom>
      </xdr:spPr>
    </xdr:pic>
    <xdr:clientData/>
  </xdr:twoCellAnchor>
  <xdr:twoCellAnchor>
    <xdr:from>
      <xdr:col>17</xdr:col>
      <xdr:colOff>0</xdr:colOff>
      <xdr:row>3</xdr:row>
      <xdr:rowOff>0</xdr:rowOff>
    </xdr:from>
    <xdr:to>
      <xdr:col>21</xdr:col>
      <xdr:colOff>675809</xdr:colOff>
      <xdr:row>30</xdr:row>
      <xdr:rowOff>8977</xdr:rowOff>
    </xdr:to>
    <xdr:grpSp>
      <xdr:nvGrpSpPr>
        <xdr:cNvPr id="12" name="Grupo 11">
          <a:extLst>
            <a:ext uri="{FF2B5EF4-FFF2-40B4-BE49-F238E27FC236}">
              <a16:creationId xmlns:a16="http://schemas.microsoft.com/office/drawing/2014/main" id="{BE1D173E-9E02-9DEE-83F5-4FFD137AE009}"/>
            </a:ext>
          </a:extLst>
        </xdr:cNvPr>
        <xdr:cNvGrpSpPr/>
      </xdr:nvGrpSpPr>
      <xdr:grpSpPr>
        <a:xfrm>
          <a:off x="12725400" y="485775"/>
          <a:ext cx="3723809" cy="4380952"/>
          <a:chOff x="12858750" y="485775"/>
          <a:chExt cx="3723809" cy="4380952"/>
        </a:xfrm>
      </xdr:grpSpPr>
      <xdr:pic>
        <xdr:nvPicPr>
          <xdr:cNvPr id="3" name="Imagen 2">
            <a:extLst>
              <a:ext uri="{FF2B5EF4-FFF2-40B4-BE49-F238E27FC236}">
                <a16:creationId xmlns:a16="http://schemas.microsoft.com/office/drawing/2014/main" id="{97ED263F-C308-288D-CCD0-FBB9B7E595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12858750" y="485775"/>
            <a:ext cx="3723809" cy="4380952"/>
          </a:xfrm>
          <a:prstGeom prst="rect">
            <a:avLst/>
          </a:prstGeom>
        </xdr:spPr>
      </xdr:pic>
      <xdr:grpSp>
        <xdr:nvGrpSpPr>
          <xdr:cNvPr id="11" name="Grupo 10">
            <a:extLst>
              <a:ext uri="{FF2B5EF4-FFF2-40B4-BE49-F238E27FC236}">
                <a16:creationId xmlns:a16="http://schemas.microsoft.com/office/drawing/2014/main" id="{B42DB26C-C3BC-2DB3-5489-8A79E6F4D076}"/>
              </a:ext>
            </a:extLst>
          </xdr:cNvPr>
          <xdr:cNvGrpSpPr/>
        </xdr:nvGrpSpPr>
        <xdr:grpSpPr>
          <a:xfrm>
            <a:off x="13487400" y="749300"/>
            <a:ext cx="2463800" cy="2136774"/>
            <a:chOff x="13487400" y="749300"/>
            <a:chExt cx="2463800" cy="2136774"/>
          </a:xfrm>
        </xdr:grpSpPr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37585217-48B1-0282-87A0-4C59B3D04080}"/>
                </a:ext>
              </a:extLst>
            </xdr:cNvPr>
            <xdr:cNvSpPr txBox="1"/>
          </xdr:nvSpPr>
          <xdr:spPr>
            <a:xfrm>
              <a:off x="13487400" y="749300"/>
              <a:ext cx="352425" cy="876300"/>
            </a:xfrm>
            <a:prstGeom prst="rect">
              <a:avLst/>
            </a:prstGeom>
            <a:noFill/>
            <a:ln w="9525" cmpd="sng">
              <a:solidFill>
                <a:srgbClr val="FF0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s-CO" sz="1100"/>
                <a:t>A</a:t>
              </a:r>
            </a:p>
          </xdr:txBody>
        </xdr:sp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BF17DE46-074B-948B-89C7-AECCDAC4E865}"/>
                </a:ext>
              </a:extLst>
            </xdr:cNvPr>
            <xdr:cNvSpPr txBox="1"/>
          </xdr:nvSpPr>
          <xdr:spPr>
            <a:xfrm>
              <a:off x="14811375" y="752475"/>
              <a:ext cx="873125" cy="695325"/>
            </a:xfrm>
            <a:prstGeom prst="rect">
              <a:avLst/>
            </a:prstGeom>
            <a:noFill/>
            <a:ln w="9525" cmpd="sng">
              <a:solidFill>
                <a:srgbClr val="00B05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s-CO" sz="1100"/>
                <a:t>B</a:t>
              </a:r>
            </a:p>
          </xdr:txBody>
        </xdr:sp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3D030176-86DE-1DB2-4DD3-1C12602CAF1A}"/>
                </a:ext>
              </a:extLst>
            </xdr:cNvPr>
            <xdr:cNvSpPr txBox="1"/>
          </xdr:nvSpPr>
          <xdr:spPr>
            <a:xfrm>
              <a:off x="15706725" y="752475"/>
              <a:ext cx="244475" cy="695325"/>
            </a:xfrm>
            <a:prstGeom prst="rect">
              <a:avLst/>
            </a:prstGeom>
            <a:noFill/>
            <a:ln w="9525" cmpd="sng">
              <a:solidFill>
                <a:srgbClr val="FFC00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s-CO" sz="1100"/>
                <a:t>C</a:t>
              </a:r>
            </a:p>
          </xdr:txBody>
        </xdr:sp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885A7F03-67C8-B547-EC37-0A00437BACD3}"/>
                </a:ext>
              </a:extLst>
            </xdr:cNvPr>
            <xdr:cNvSpPr txBox="1"/>
          </xdr:nvSpPr>
          <xdr:spPr>
            <a:xfrm>
              <a:off x="13868400" y="752475"/>
              <a:ext cx="463550" cy="876300"/>
            </a:xfrm>
            <a:prstGeom prst="rect">
              <a:avLst/>
            </a:prstGeom>
            <a:noFill/>
            <a:ln w="9525" cmpd="sng">
              <a:solidFill>
                <a:srgbClr val="7030A0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s-CO" sz="1100"/>
                <a:t>D</a:t>
              </a:r>
            </a:p>
          </xdr:txBody>
        </xdr:sp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692E5C4C-CD81-B955-C8E7-2DDDAD855C01}"/>
                </a:ext>
              </a:extLst>
            </xdr:cNvPr>
            <xdr:cNvSpPr txBox="1"/>
          </xdr:nvSpPr>
          <xdr:spPr>
            <a:xfrm>
              <a:off x="14354175" y="752474"/>
              <a:ext cx="434975" cy="2133600"/>
            </a:xfrm>
            <a:prstGeom prst="rect">
              <a:avLst/>
            </a:prstGeom>
            <a:noFill/>
            <a:ln w="9525" cmpd="sng"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es-CO" sz="1100"/>
                <a:t>E</a:t>
              </a: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527049</xdr:colOff>
      <xdr:row>5</xdr:row>
      <xdr:rowOff>57149</xdr:rowOff>
    </xdr:from>
    <xdr:to>
      <xdr:col>17</xdr:col>
      <xdr:colOff>611474</xdr:colOff>
      <xdr:row>26</xdr:row>
      <xdr:rowOff>137924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93DDE72-7BBF-0233-1422-5AD146AFB0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436562</xdr:colOff>
      <xdr:row>30</xdr:row>
      <xdr:rowOff>96837</xdr:rowOff>
    </xdr:from>
    <xdr:to>
      <xdr:col>10</xdr:col>
      <xdr:colOff>294112</xdr:colOff>
      <xdr:row>47</xdr:row>
      <xdr:rowOff>83712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995C2F22-01D7-BDA3-2CEB-FFF7460B15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579437</xdr:colOff>
      <xdr:row>30</xdr:row>
      <xdr:rowOff>115887</xdr:rowOff>
    </xdr:from>
    <xdr:to>
      <xdr:col>16</xdr:col>
      <xdr:colOff>583037</xdr:colOff>
      <xdr:row>47</xdr:row>
      <xdr:rowOff>105937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40FA7E8-D87B-0F0A-6C95-22AFB6077B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363537</xdr:colOff>
      <xdr:row>50</xdr:row>
      <xdr:rowOff>30162</xdr:rowOff>
    </xdr:from>
    <xdr:to>
      <xdr:col>10</xdr:col>
      <xdr:colOff>217912</xdr:colOff>
      <xdr:row>67</xdr:row>
      <xdr:rowOff>17037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75BC8E54-29A5-50CC-86EF-A1123E55C5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696912</xdr:colOff>
      <xdr:row>49</xdr:row>
      <xdr:rowOff>141287</xdr:rowOff>
    </xdr:from>
    <xdr:to>
      <xdr:col>16</xdr:col>
      <xdr:colOff>697337</xdr:colOff>
      <xdr:row>66</xdr:row>
      <xdr:rowOff>131337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5939C108-8B75-BEDA-EB50-B98BEF6402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256CD-4B01-42F0-8E58-DAFA15FEF7D1}">
  <dimension ref="A1:K25"/>
  <sheetViews>
    <sheetView topLeftCell="G1" workbookViewId="0">
      <selection activeCell="L1" sqref="L1:T1048576"/>
    </sheetView>
  </sheetViews>
  <sheetFormatPr baseColWidth="10" defaultColWidth="10.85546875" defaultRowHeight="12.75" x14ac:dyDescent="0.2"/>
  <cols>
    <col min="1" max="1" width="15.42578125" bestFit="1" customWidth="1"/>
    <col min="2" max="2" width="19" customWidth="1"/>
    <col min="3" max="3" width="21.85546875" customWidth="1"/>
    <col min="4" max="4" width="21.42578125" customWidth="1"/>
    <col min="5" max="5" width="9.42578125" bestFit="1" customWidth="1"/>
    <col min="6" max="7" width="10.5703125" bestFit="1" customWidth="1"/>
    <col min="9" max="9" width="11.42578125" bestFit="1" customWidth="1"/>
    <col min="10" max="11" width="10.140625" bestFit="1" customWidth="1"/>
  </cols>
  <sheetData>
    <row r="1" spans="1:11" x14ac:dyDescent="0.2">
      <c r="A1" t="s">
        <v>63</v>
      </c>
      <c r="B1" t="s">
        <v>64</v>
      </c>
    </row>
    <row r="2" spans="1:11" x14ac:dyDescent="0.2">
      <c r="A2" t="s">
        <v>0</v>
      </c>
      <c r="B2" t="s">
        <v>1</v>
      </c>
      <c r="C2" t="s">
        <v>2</v>
      </c>
      <c r="D2" t="s">
        <v>3</v>
      </c>
      <c r="E2" t="s">
        <v>56</v>
      </c>
      <c r="F2" t="s">
        <v>57</v>
      </c>
      <c r="G2" t="s">
        <v>58</v>
      </c>
      <c r="H2" t="s">
        <v>59</v>
      </c>
      <c r="I2" t="s">
        <v>60</v>
      </c>
      <c r="J2" t="s">
        <v>61</v>
      </c>
      <c r="K2" t="s">
        <v>62</v>
      </c>
    </row>
    <row r="3" spans="1:11" x14ac:dyDescent="0.2">
      <c r="A3" t="s">
        <v>4</v>
      </c>
      <c r="B3" t="s">
        <v>43</v>
      </c>
      <c r="C3" t="s">
        <v>52</v>
      </c>
      <c r="D3" t="s">
        <v>54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215.04</v>
      </c>
      <c r="K3" s="1">
        <v>415.36</v>
      </c>
    </row>
    <row r="4" spans="1:11" x14ac:dyDescent="0.2">
      <c r="A4" t="s">
        <v>4</v>
      </c>
      <c r="B4" t="s">
        <v>43</v>
      </c>
      <c r="C4" t="s">
        <v>52</v>
      </c>
      <c r="D4" t="s">
        <v>31</v>
      </c>
      <c r="E4" s="1">
        <v>185.6</v>
      </c>
      <c r="F4" s="1">
        <v>4048</v>
      </c>
      <c r="G4" s="1">
        <v>3939.84</v>
      </c>
      <c r="H4" s="1">
        <v>616</v>
      </c>
      <c r="I4" s="1">
        <v>55.2</v>
      </c>
      <c r="J4" s="1">
        <v>1075.2</v>
      </c>
      <c r="K4" s="1">
        <v>377.6</v>
      </c>
    </row>
    <row r="5" spans="1:11" x14ac:dyDescent="0.2">
      <c r="A5" t="s">
        <v>4</v>
      </c>
      <c r="B5" t="s">
        <v>41</v>
      </c>
      <c r="C5" t="s">
        <v>22</v>
      </c>
      <c r="D5" t="s">
        <v>55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339.84</v>
      </c>
    </row>
    <row r="6" spans="1:11" x14ac:dyDescent="0.2">
      <c r="A6" t="s">
        <v>4</v>
      </c>
      <c r="B6" t="s">
        <v>49</v>
      </c>
      <c r="C6" t="s">
        <v>9</v>
      </c>
      <c r="D6" t="s">
        <v>23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19532.8</v>
      </c>
      <c r="K6" s="1">
        <v>26318.720000000001</v>
      </c>
    </row>
    <row r="7" spans="1:11" x14ac:dyDescent="0.2">
      <c r="A7" t="s">
        <v>4</v>
      </c>
      <c r="B7" t="s">
        <v>44</v>
      </c>
      <c r="C7" t="s">
        <v>10</v>
      </c>
      <c r="D7" t="s">
        <v>33</v>
      </c>
      <c r="E7" s="1">
        <v>0</v>
      </c>
      <c r="F7" s="1">
        <v>2465.6</v>
      </c>
      <c r="G7" s="1">
        <v>291.83999999999997</v>
      </c>
      <c r="H7" s="1">
        <v>17.600000000000001</v>
      </c>
      <c r="I7" s="1">
        <v>0</v>
      </c>
      <c r="J7" s="1">
        <v>215.04</v>
      </c>
      <c r="K7" s="1">
        <v>792.96</v>
      </c>
    </row>
    <row r="8" spans="1:11" x14ac:dyDescent="0.2">
      <c r="A8" t="s">
        <v>4</v>
      </c>
      <c r="B8" t="s">
        <v>44</v>
      </c>
      <c r="C8" t="s">
        <v>10</v>
      </c>
      <c r="D8" t="s">
        <v>65</v>
      </c>
      <c r="E8" s="1">
        <v>0</v>
      </c>
      <c r="F8" s="1">
        <v>73.599999999999994</v>
      </c>
      <c r="G8" s="1">
        <v>0</v>
      </c>
      <c r="H8" s="1">
        <v>0</v>
      </c>
      <c r="I8" s="1">
        <v>0</v>
      </c>
      <c r="J8" s="1">
        <v>0</v>
      </c>
      <c r="K8" s="1">
        <v>0</v>
      </c>
    </row>
    <row r="9" spans="1:11" x14ac:dyDescent="0.2">
      <c r="A9" t="s">
        <v>4</v>
      </c>
      <c r="B9" t="s">
        <v>50</v>
      </c>
      <c r="C9" t="s">
        <v>51</v>
      </c>
      <c r="D9" t="s">
        <v>32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1359.36</v>
      </c>
    </row>
    <row r="10" spans="1:11" x14ac:dyDescent="0.2">
      <c r="A10" t="s">
        <v>4</v>
      </c>
      <c r="B10" t="s">
        <v>46</v>
      </c>
      <c r="C10" t="s">
        <v>47</v>
      </c>
      <c r="D10" t="s">
        <v>66</v>
      </c>
      <c r="E10" s="1">
        <v>111.36</v>
      </c>
      <c r="F10" s="1">
        <v>0</v>
      </c>
      <c r="G10" s="1">
        <v>0</v>
      </c>
      <c r="H10" s="1">
        <v>264</v>
      </c>
      <c r="I10" s="1">
        <v>0</v>
      </c>
      <c r="J10" s="1">
        <v>0</v>
      </c>
      <c r="K10" s="1">
        <v>0</v>
      </c>
    </row>
    <row r="11" spans="1:11" x14ac:dyDescent="0.2">
      <c r="A11" t="s">
        <v>6</v>
      </c>
      <c r="B11" t="s">
        <v>24</v>
      </c>
      <c r="C11" t="s">
        <v>25</v>
      </c>
      <c r="D11" t="s">
        <v>67</v>
      </c>
      <c r="E11" s="1">
        <v>0</v>
      </c>
      <c r="F11" s="1">
        <v>1619.2</v>
      </c>
      <c r="G11" s="1">
        <v>1021.44</v>
      </c>
      <c r="H11" s="1">
        <v>0</v>
      </c>
      <c r="I11" s="1">
        <v>0</v>
      </c>
      <c r="J11" s="1">
        <v>0</v>
      </c>
      <c r="K11" s="1">
        <v>339.84</v>
      </c>
    </row>
    <row r="12" spans="1:11" x14ac:dyDescent="0.2">
      <c r="A12" t="s">
        <v>6</v>
      </c>
      <c r="B12" t="s">
        <v>42</v>
      </c>
      <c r="C12" t="s">
        <v>11</v>
      </c>
      <c r="D12" t="s">
        <v>68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2265.6</v>
      </c>
    </row>
    <row r="13" spans="1:11" x14ac:dyDescent="0.2">
      <c r="A13" t="s">
        <v>6</v>
      </c>
      <c r="B13" t="s">
        <v>26</v>
      </c>
      <c r="C13" t="s">
        <v>27</v>
      </c>
      <c r="D13" t="s">
        <v>69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</row>
    <row r="14" spans="1:11" x14ac:dyDescent="0.2">
      <c r="A14" t="s">
        <v>19</v>
      </c>
      <c r="B14" t="s">
        <v>30</v>
      </c>
      <c r="C14" t="s">
        <v>20</v>
      </c>
      <c r="D14" t="s">
        <v>39</v>
      </c>
      <c r="E14" s="1">
        <v>0</v>
      </c>
      <c r="F14" s="1">
        <v>0</v>
      </c>
      <c r="G14" s="1">
        <v>0</v>
      </c>
      <c r="H14" s="1">
        <v>0</v>
      </c>
      <c r="I14" s="1">
        <v>349.6</v>
      </c>
      <c r="J14" s="1">
        <v>0</v>
      </c>
      <c r="K14" s="1">
        <v>0</v>
      </c>
    </row>
    <row r="15" spans="1:11" x14ac:dyDescent="0.2">
      <c r="A15" t="s">
        <v>5</v>
      </c>
      <c r="B15" t="s">
        <v>12</v>
      </c>
      <c r="C15" t="s">
        <v>45</v>
      </c>
      <c r="D15" t="s">
        <v>70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830.72</v>
      </c>
    </row>
    <row r="16" spans="1:11" x14ac:dyDescent="0.2">
      <c r="A16" t="s">
        <v>5</v>
      </c>
      <c r="B16" t="s">
        <v>48</v>
      </c>
      <c r="C16" t="s">
        <v>13</v>
      </c>
      <c r="D16" t="s">
        <v>34</v>
      </c>
      <c r="E16" s="1">
        <v>0</v>
      </c>
      <c r="F16" s="1">
        <v>0</v>
      </c>
      <c r="G16" s="1">
        <v>291.83999999999997</v>
      </c>
      <c r="H16" s="1">
        <v>440</v>
      </c>
      <c r="I16" s="1">
        <v>791.2</v>
      </c>
      <c r="J16" s="1">
        <v>3225.6</v>
      </c>
      <c r="K16" s="1">
        <v>0</v>
      </c>
    </row>
    <row r="17" spans="1:11" x14ac:dyDescent="0.2">
      <c r="A17" t="s">
        <v>5</v>
      </c>
      <c r="B17" t="s">
        <v>48</v>
      </c>
      <c r="C17" t="s">
        <v>13</v>
      </c>
      <c r="D17" t="s">
        <v>37</v>
      </c>
      <c r="E17" s="1">
        <v>0</v>
      </c>
      <c r="F17" s="1">
        <v>1840</v>
      </c>
      <c r="G17" s="1">
        <v>0</v>
      </c>
      <c r="H17" s="1">
        <v>1232</v>
      </c>
      <c r="I17" s="1">
        <v>3109.6</v>
      </c>
      <c r="J17" s="1">
        <v>0</v>
      </c>
      <c r="K17" s="1">
        <v>7363.2</v>
      </c>
    </row>
    <row r="18" spans="1:11" x14ac:dyDescent="0.2">
      <c r="A18" t="s">
        <v>7</v>
      </c>
      <c r="B18" t="s">
        <v>18</v>
      </c>
      <c r="C18" t="s">
        <v>17</v>
      </c>
      <c r="D18" t="s">
        <v>21</v>
      </c>
      <c r="E18" s="1">
        <v>259.83999999999997</v>
      </c>
      <c r="F18" s="1">
        <v>73.599999999999994</v>
      </c>
      <c r="G18" s="1">
        <v>109.44</v>
      </c>
      <c r="H18" s="1">
        <v>158.4</v>
      </c>
      <c r="I18" s="1">
        <v>55.2</v>
      </c>
      <c r="J18" s="1">
        <v>0</v>
      </c>
      <c r="K18" s="1">
        <v>113.28</v>
      </c>
    </row>
    <row r="19" spans="1:11" x14ac:dyDescent="0.2">
      <c r="A19" t="s">
        <v>7</v>
      </c>
      <c r="B19" t="s">
        <v>18</v>
      </c>
      <c r="C19" t="s">
        <v>53</v>
      </c>
      <c r="D19" t="s">
        <v>71</v>
      </c>
      <c r="E19" s="1">
        <v>965.12</v>
      </c>
      <c r="F19" s="1">
        <v>809.6</v>
      </c>
      <c r="G19" s="1">
        <v>948.48</v>
      </c>
      <c r="H19" s="1">
        <v>633.6</v>
      </c>
      <c r="I19" s="1">
        <v>404.8</v>
      </c>
      <c r="J19" s="1">
        <v>143.36000000000001</v>
      </c>
      <c r="K19" s="1">
        <v>0</v>
      </c>
    </row>
    <row r="20" spans="1:11" x14ac:dyDescent="0.2">
      <c r="A20" t="s">
        <v>7</v>
      </c>
      <c r="B20" t="s">
        <v>18</v>
      </c>
      <c r="C20" t="s">
        <v>53</v>
      </c>
      <c r="D20" t="s">
        <v>72</v>
      </c>
      <c r="E20" s="1">
        <v>185.6</v>
      </c>
      <c r="F20" s="1">
        <v>220.8</v>
      </c>
      <c r="G20" s="1">
        <v>291.83999999999997</v>
      </c>
      <c r="H20" s="1">
        <v>88</v>
      </c>
      <c r="I20" s="1">
        <v>92</v>
      </c>
      <c r="J20" s="1">
        <v>0</v>
      </c>
      <c r="K20" s="1">
        <v>0</v>
      </c>
    </row>
    <row r="21" spans="1:11" x14ac:dyDescent="0.2">
      <c r="A21" t="s">
        <v>7</v>
      </c>
      <c r="B21" t="s">
        <v>18</v>
      </c>
      <c r="C21" t="s">
        <v>53</v>
      </c>
      <c r="D21" t="s">
        <v>35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</row>
    <row r="22" spans="1:11" x14ac:dyDescent="0.2">
      <c r="A22" t="s">
        <v>7</v>
      </c>
      <c r="B22" t="s">
        <v>16</v>
      </c>
      <c r="C22" t="s">
        <v>17</v>
      </c>
      <c r="D22" t="s">
        <v>73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</row>
    <row r="23" spans="1:11" x14ac:dyDescent="0.2">
      <c r="A23" t="s">
        <v>7</v>
      </c>
      <c r="B23" t="s">
        <v>16</v>
      </c>
      <c r="C23" t="s">
        <v>17</v>
      </c>
      <c r="D23" t="s">
        <v>40</v>
      </c>
      <c r="E23" s="1">
        <v>17928.96</v>
      </c>
      <c r="F23" s="1">
        <v>33414.400000000001</v>
      </c>
      <c r="G23" s="1">
        <v>52932.480000000003</v>
      </c>
      <c r="H23" s="1">
        <v>11440</v>
      </c>
      <c r="I23" s="1">
        <v>11334.4</v>
      </c>
      <c r="J23" s="1">
        <v>0</v>
      </c>
      <c r="K23" s="1">
        <v>0</v>
      </c>
    </row>
    <row r="24" spans="1:11" x14ac:dyDescent="0.2">
      <c r="A24" t="s">
        <v>8</v>
      </c>
      <c r="B24" t="s">
        <v>14</v>
      </c>
      <c r="C24" t="s">
        <v>15</v>
      </c>
      <c r="D24" t="s">
        <v>36</v>
      </c>
      <c r="E24" s="1">
        <v>0</v>
      </c>
      <c r="F24" s="1">
        <v>0</v>
      </c>
      <c r="G24" s="1">
        <v>0</v>
      </c>
      <c r="H24" s="1">
        <v>17.600000000000001</v>
      </c>
      <c r="I24" s="1">
        <v>0</v>
      </c>
      <c r="J24" s="1">
        <v>0</v>
      </c>
      <c r="K24" s="1">
        <v>0</v>
      </c>
    </row>
    <row r="25" spans="1:11" x14ac:dyDescent="0.2">
      <c r="A25" t="s">
        <v>8</v>
      </c>
      <c r="B25" t="s">
        <v>29</v>
      </c>
      <c r="C25" t="s">
        <v>28</v>
      </c>
      <c r="D25" t="s">
        <v>74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430.08</v>
      </c>
      <c r="K25" s="1">
        <v>1132.8</v>
      </c>
    </row>
  </sheetData>
  <pageMargins left="0.75" right="0.75" top="1" bottom="1" header="0" footer="0"/>
  <pageSetup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85E80-38E1-49C2-8247-377A5E0FE77A}">
  <dimension ref="A1:M27"/>
  <sheetViews>
    <sheetView topLeftCell="B1" workbookViewId="0">
      <selection activeCell="I1" sqref="I1:M1048576"/>
    </sheetView>
  </sheetViews>
  <sheetFormatPr baseColWidth="10" defaultRowHeight="12.75" x14ac:dyDescent="0.2"/>
  <cols>
    <col min="1" max="1" width="14.85546875" bestFit="1" customWidth="1"/>
    <col min="2" max="2" width="15" bestFit="1" customWidth="1"/>
    <col min="3" max="3" width="18.5703125" bestFit="1" customWidth="1"/>
    <col min="4" max="4" width="18.28515625" bestFit="1" customWidth="1"/>
    <col min="5" max="8" width="11" bestFit="1" customWidth="1"/>
  </cols>
  <sheetData>
    <row r="1" spans="1:13" x14ac:dyDescent="0.2">
      <c r="E1" t="s">
        <v>107</v>
      </c>
    </row>
    <row r="2" spans="1:13" x14ac:dyDescent="0.2">
      <c r="A2" t="s">
        <v>0</v>
      </c>
      <c r="B2" t="s">
        <v>1</v>
      </c>
      <c r="C2" t="s">
        <v>2</v>
      </c>
      <c r="D2" t="s">
        <v>3</v>
      </c>
      <c r="E2" t="s">
        <v>75</v>
      </c>
      <c r="F2" t="s">
        <v>76</v>
      </c>
      <c r="G2" t="s">
        <v>77</v>
      </c>
      <c r="H2" t="s">
        <v>78</v>
      </c>
      <c r="J2" t="s">
        <v>75</v>
      </c>
      <c r="K2" t="s">
        <v>76</v>
      </c>
      <c r="L2" t="s">
        <v>77</v>
      </c>
      <c r="M2" t="s">
        <v>78</v>
      </c>
    </row>
    <row r="3" spans="1:13" x14ac:dyDescent="0.2">
      <c r="A3" t="s">
        <v>4</v>
      </c>
      <c r="B3" t="s">
        <v>43</v>
      </c>
      <c r="C3" t="s">
        <v>52</v>
      </c>
      <c r="D3" t="s">
        <v>54</v>
      </c>
      <c r="E3" s="1">
        <f>'Tabala cuanti pre'!E3</f>
        <v>0</v>
      </c>
      <c r="F3" s="1">
        <f>AVERAGE('Tabala cuanti pre'!H3:I3)</f>
        <v>0</v>
      </c>
      <c r="G3" s="1">
        <f>AVERAGE('Tabala cuanti pre'!F3:G3)</f>
        <v>0</v>
      </c>
      <c r="H3" s="1">
        <f>AVERAGE('Tabala cuanti pre'!J3:K3)</f>
        <v>315.2</v>
      </c>
      <c r="J3">
        <f t="shared" ref="J3:J25" si="0">E3*100/E$26</f>
        <v>0</v>
      </c>
      <c r="K3">
        <f t="shared" ref="K3:K25" si="1">F3*100/F$26</f>
        <v>0</v>
      </c>
      <c r="L3">
        <f t="shared" ref="L3:L25" si="2">G3*100/G$26</f>
        <v>0</v>
      </c>
      <c r="M3">
        <f t="shared" ref="M3:M25" si="3">H3*100/H$26</f>
        <v>0.94816383500986678</v>
      </c>
    </row>
    <row r="4" spans="1:13" x14ac:dyDescent="0.2">
      <c r="A4" t="s">
        <v>4</v>
      </c>
      <c r="B4" t="s">
        <v>43</v>
      </c>
      <c r="C4" t="s">
        <v>52</v>
      </c>
      <c r="D4" t="s">
        <v>31</v>
      </c>
      <c r="E4" s="1">
        <f>'Tabala cuanti pre'!E4</f>
        <v>185.6</v>
      </c>
      <c r="F4" s="1">
        <f>AVERAGE('Tabala cuanti pre'!H4:I4)</f>
        <v>335.6</v>
      </c>
      <c r="G4" s="1">
        <f>AVERAGE('Tabala cuanti pre'!F4:G4)</f>
        <v>3993.92</v>
      </c>
      <c r="H4" s="1">
        <f>AVERAGE('Tabala cuanti pre'!J4:K4)</f>
        <v>726.40000000000009</v>
      </c>
      <c r="J4">
        <f t="shared" si="0"/>
        <v>0.94517958412098302</v>
      </c>
      <c r="K4">
        <f t="shared" si="1"/>
        <v>2.1582548747234656</v>
      </c>
      <c r="L4">
        <f t="shared" si="2"/>
        <v>7.6517740823051579</v>
      </c>
      <c r="M4">
        <f t="shared" si="3"/>
        <v>2.1851085334745157</v>
      </c>
    </row>
    <row r="5" spans="1:13" x14ac:dyDescent="0.2">
      <c r="A5" t="s">
        <v>4</v>
      </c>
      <c r="B5" t="s">
        <v>41</v>
      </c>
      <c r="C5" t="s">
        <v>22</v>
      </c>
      <c r="D5" t="s">
        <v>55</v>
      </c>
      <c r="E5" s="1">
        <f>'Tabala cuanti pre'!E5</f>
        <v>0</v>
      </c>
      <c r="F5" s="1">
        <f>AVERAGE('Tabala cuanti pre'!H5:I5)</f>
        <v>0</v>
      </c>
      <c r="G5" s="1">
        <f>AVERAGE('Tabala cuanti pre'!F5:G5)</f>
        <v>0</v>
      </c>
      <c r="H5" s="1">
        <f>AVERAGE('Tabala cuanti pre'!J5:K5)</f>
        <v>169.92</v>
      </c>
      <c r="J5">
        <f t="shared" si="0"/>
        <v>0</v>
      </c>
      <c r="K5">
        <f t="shared" si="1"/>
        <v>0</v>
      </c>
      <c r="L5">
        <f t="shared" si="2"/>
        <v>0</v>
      </c>
      <c r="M5">
        <f t="shared" si="3"/>
        <v>0.51114212831496375</v>
      </c>
    </row>
    <row r="6" spans="1:13" x14ac:dyDescent="0.2">
      <c r="A6" t="s">
        <v>4</v>
      </c>
      <c r="B6" t="s">
        <v>49</v>
      </c>
      <c r="C6" t="s">
        <v>9</v>
      </c>
      <c r="D6" t="s">
        <v>23</v>
      </c>
      <c r="E6" s="1">
        <f>'Tabala cuanti pre'!E6</f>
        <v>0</v>
      </c>
      <c r="F6" s="1">
        <f>AVERAGE('Tabala cuanti pre'!H6:I6)</f>
        <v>0</v>
      </c>
      <c r="G6" s="1">
        <f>AVERAGE('Tabala cuanti pre'!F6:G6)</f>
        <v>0</v>
      </c>
      <c r="H6" s="1">
        <f>AVERAGE('Tabala cuanti pre'!J6:K6)</f>
        <v>22925.760000000002</v>
      </c>
      <c r="J6">
        <f t="shared" si="0"/>
        <v>0</v>
      </c>
      <c r="K6">
        <f t="shared" si="1"/>
        <v>0</v>
      </c>
      <c r="L6">
        <f t="shared" si="2"/>
        <v>0</v>
      </c>
      <c r="M6">
        <f t="shared" si="3"/>
        <v>68.963758001636435</v>
      </c>
    </row>
    <row r="7" spans="1:13" x14ac:dyDescent="0.2">
      <c r="A7" t="s">
        <v>4</v>
      </c>
      <c r="B7" t="s">
        <v>44</v>
      </c>
      <c r="C7" t="s">
        <v>10</v>
      </c>
      <c r="D7" t="s">
        <v>33</v>
      </c>
      <c r="E7" s="1">
        <f>'Tabala cuanti pre'!E7</f>
        <v>0</v>
      </c>
      <c r="F7" s="1">
        <f>AVERAGE('Tabala cuanti pre'!H7:I7)</f>
        <v>8.8000000000000007</v>
      </c>
      <c r="G7" s="1">
        <f>AVERAGE('Tabala cuanti pre'!F7:G7)</f>
        <v>1378.72</v>
      </c>
      <c r="H7" s="1">
        <f>AVERAGE('Tabala cuanti pre'!J7:K7)</f>
        <v>504</v>
      </c>
      <c r="J7">
        <f t="shared" si="0"/>
        <v>0</v>
      </c>
      <c r="K7">
        <f t="shared" si="1"/>
        <v>5.6593095642331642E-2</v>
      </c>
      <c r="L7">
        <f t="shared" si="2"/>
        <v>2.6414284619511075</v>
      </c>
      <c r="M7">
        <f t="shared" si="3"/>
        <v>1.5160995331376041</v>
      </c>
    </row>
    <row r="8" spans="1:13" x14ac:dyDescent="0.2">
      <c r="A8" t="s">
        <v>4</v>
      </c>
      <c r="B8" t="s">
        <v>44</v>
      </c>
      <c r="C8" t="s">
        <v>10</v>
      </c>
      <c r="D8" t="s">
        <v>65</v>
      </c>
      <c r="E8" s="1">
        <f>'Tabala cuanti pre'!E8</f>
        <v>0</v>
      </c>
      <c r="F8" s="1">
        <f>AVERAGE('Tabala cuanti pre'!H8:I8)</f>
        <v>0</v>
      </c>
      <c r="G8" s="1">
        <f>AVERAGE('Tabala cuanti pre'!F8:G8)</f>
        <v>36.799999999999997</v>
      </c>
      <c r="H8" s="1">
        <f>AVERAGE('Tabala cuanti pre'!J8:K8)</f>
        <v>0</v>
      </c>
      <c r="J8">
        <f t="shared" si="0"/>
        <v>0</v>
      </c>
      <c r="K8">
        <f t="shared" si="1"/>
        <v>0</v>
      </c>
      <c r="L8">
        <f t="shared" si="2"/>
        <v>7.050348685723043E-2</v>
      </c>
      <c r="M8">
        <f t="shared" si="3"/>
        <v>0</v>
      </c>
    </row>
    <row r="9" spans="1:13" x14ac:dyDescent="0.2">
      <c r="A9" t="s">
        <v>4</v>
      </c>
      <c r="B9" t="s">
        <v>50</v>
      </c>
      <c r="C9" t="s">
        <v>51</v>
      </c>
      <c r="D9" t="s">
        <v>32</v>
      </c>
      <c r="E9" s="1">
        <f>'Tabala cuanti pre'!E9</f>
        <v>0</v>
      </c>
      <c r="F9" s="1">
        <f>AVERAGE('Tabala cuanti pre'!H9:I9)</f>
        <v>0</v>
      </c>
      <c r="G9" s="1">
        <f>AVERAGE('Tabala cuanti pre'!F9:G9)</f>
        <v>0</v>
      </c>
      <c r="H9" s="1">
        <f>AVERAGE('Tabala cuanti pre'!J9:K9)</f>
        <v>679.68</v>
      </c>
      <c r="J9">
        <f t="shared" si="0"/>
        <v>0</v>
      </c>
      <c r="K9">
        <f t="shared" si="1"/>
        <v>0</v>
      </c>
      <c r="L9">
        <f t="shared" si="2"/>
        <v>0</v>
      </c>
      <c r="M9">
        <f t="shared" si="3"/>
        <v>2.044568513259855</v>
      </c>
    </row>
    <row r="10" spans="1:13" x14ac:dyDescent="0.2">
      <c r="A10" t="s">
        <v>4</v>
      </c>
      <c r="B10" t="s">
        <v>46</v>
      </c>
      <c r="C10" t="s">
        <v>47</v>
      </c>
      <c r="D10" t="s">
        <v>66</v>
      </c>
      <c r="E10" s="1">
        <f>'Tabala cuanti pre'!E10</f>
        <v>111.36</v>
      </c>
      <c r="F10" s="1">
        <f>AVERAGE('Tabala cuanti pre'!H10:I10)</f>
        <v>132</v>
      </c>
      <c r="G10" s="1">
        <f>AVERAGE('Tabala cuanti pre'!F10:G10)</f>
        <v>0</v>
      </c>
      <c r="H10" s="1">
        <f>AVERAGE('Tabala cuanti pre'!J10:K10)</f>
        <v>0</v>
      </c>
      <c r="J10">
        <f t="shared" si="0"/>
        <v>0.56710775047258977</v>
      </c>
      <c r="K10">
        <f t="shared" si="1"/>
        <v>0.84889643463497455</v>
      </c>
      <c r="L10">
        <f t="shared" si="2"/>
        <v>0</v>
      </c>
      <c r="M10">
        <f t="shared" si="3"/>
        <v>0</v>
      </c>
    </row>
    <row r="11" spans="1:13" x14ac:dyDescent="0.2">
      <c r="A11" t="s">
        <v>6</v>
      </c>
      <c r="B11" t="s">
        <v>24</v>
      </c>
      <c r="C11" t="s">
        <v>25</v>
      </c>
      <c r="D11" t="s">
        <v>67</v>
      </c>
      <c r="E11" s="1">
        <f>'Tabala cuanti pre'!E11</f>
        <v>0</v>
      </c>
      <c r="F11" s="1">
        <f>AVERAGE('Tabala cuanti pre'!H11:I11)</f>
        <v>0</v>
      </c>
      <c r="G11" s="1">
        <f>AVERAGE('Tabala cuanti pre'!F11:G11)</f>
        <v>1320.3200000000002</v>
      </c>
      <c r="H11" s="1">
        <f>AVERAGE('Tabala cuanti pre'!J11:K11)</f>
        <v>169.92</v>
      </c>
      <c r="J11">
        <f t="shared" si="0"/>
        <v>0</v>
      </c>
      <c r="K11">
        <f t="shared" si="1"/>
        <v>0</v>
      </c>
      <c r="L11">
        <f t="shared" si="2"/>
        <v>2.5295424936776771</v>
      </c>
      <c r="M11">
        <f t="shared" si="3"/>
        <v>0.51114212831496375</v>
      </c>
    </row>
    <row r="12" spans="1:13" x14ac:dyDescent="0.2">
      <c r="A12" t="s">
        <v>6</v>
      </c>
      <c r="B12" t="s">
        <v>42</v>
      </c>
      <c r="C12" t="s">
        <v>11</v>
      </c>
      <c r="D12" t="s">
        <v>68</v>
      </c>
      <c r="E12" s="1">
        <f>'Tabala cuanti pre'!E12</f>
        <v>0</v>
      </c>
      <c r="F12" s="1">
        <f>AVERAGE('Tabala cuanti pre'!H12:I12)</f>
        <v>0</v>
      </c>
      <c r="G12" s="1">
        <f>AVERAGE('Tabala cuanti pre'!F12:G12)</f>
        <v>0</v>
      </c>
      <c r="H12" s="1">
        <f>AVERAGE('Tabala cuanti pre'!J12:K12)</f>
        <v>1132.8</v>
      </c>
      <c r="J12">
        <f t="shared" si="0"/>
        <v>0</v>
      </c>
      <c r="K12">
        <f t="shared" si="1"/>
        <v>0</v>
      </c>
      <c r="L12">
        <f t="shared" si="2"/>
        <v>0</v>
      </c>
      <c r="M12">
        <f t="shared" si="3"/>
        <v>3.4076141887664249</v>
      </c>
    </row>
    <row r="13" spans="1:13" x14ac:dyDescent="0.2">
      <c r="A13" t="s">
        <v>6</v>
      </c>
      <c r="B13" t="s">
        <v>26</v>
      </c>
      <c r="C13" t="s">
        <v>27</v>
      </c>
      <c r="D13" t="s">
        <v>69</v>
      </c>
      <c r="E13" s="1">
        <f>'Tabala cuanti pre'!E13</f>
        <v>0</v>
      </c>
      <c r="F13" s="1">
        <f>AVERAGE('Tabala cuanti pre'!H13:I13)</f>
        <v>0</v>
      </c>
      <c r="G13" s="1">
        <f>AVERAGE('Tabala cuanti pre'!F13:G13)</f>
        <v>0</v>
      </c>
      <c r="H13" s="1">
        <f>AVERAGE('Tabala cuanti pre'!J13:K13)</f>
        <v>0</v>
      </c>
      <c r="J13">
        <f t="shared" si="0"/>
        <v>0</v>
      </c>
      <c r="K13">
        <f t="shared" si="1"/>
        <v>0</v>
      </c>
      <c r="L13">
        <f t="shared" si="2"/>
        <v>0</v>
      </c>
      <c r="M13">
        <f t="shared" si="3"/>
        <v>0</v>
      </c>
    </row>
    <row r="14" spans="1:13" x14ac:dyDescent="0.2">
      <c r="A14" t="s">
        <v>19</v>
      </c>
      <c r="B14" t="s">
        <v>30</v>
      </c>
      <c r="C14" t="s">
        <v>20</v>
      </c>
      <c r="D14" t="s">
        <v>39</v>
      </c>
      <c r="E14" s="1">
        <f>'Tabala cuanti pre'!E14</f>
        <v>0</v>
      </c>
      <c r="F14" s="1">
        <f>AVERAGE('Tabala cuanti pre'!H14:I14)</f>
        <v>174.8</v>
      </c>
      <c r="G14" s="1">
        <f>AVERAGE('Tabala cuanti pre'!F14:G14)</f>
        <v>0</v>
      </c>
      <c r="H14" s="1">
        <f>AVERAGE('Tabala cuanti pre'!J14:K14)</f>
        <v>0</v>
      </c>
      <c r="J14">
        <f t="shared" si="0"/>
        <v>0</v>
      </c>
      <c r="K14">
        <f t="shared" si="1"/>
        <v>1.1241446725317692</v>
      </c>
      <c r="L14">
        <f t="shared" si="2"/>
        <v>0</v>
      </c>
      <c r="M14">
        <f t="shared" si="3"/>
        <v>0</v>
      </c>
    </row>
    <row r="15" spans="1:13" x14ac:dyDescent="0.2">
      <c r="A15" t="s">
        <v>5</v>
      </c>
      <c r="B15" t="s">
        <v>12</v>
      </c>
      <c r="C15" t="s">
        <v>45</v>
      </c>
      <c r="D15" t="s">
        <v>70</v>
      </c>
      <c r="E15" s="1">
        <f>'Tabala cuanti pre'!E15</f>
        <v>0</v>
      </c>
      <c r="F15" s="1">
        <f>AVERAGE('Tabala cuanti pre'!H15:I15)</f>
        <v>0</v>
      </c>
      <c r="G15" s="1">
        <f>AVERAGE('Tabala cuanti pre'!F15:G15)</f>
        <v>0</v>
      </c>
      <c r="H15" s="1">
        <f>AVERAGE('Tabala cuanti pre'!J15:K15)</f>
        <v>415.36</v>
      </c>
      <c r="J15">
        <f t="shared" si="0"/>
        <v>0</v>
      </c>
      <c r="K15">
        <f t="shared" si="1"/>
        <v>0</v>
      </c>
      <c r="L15">
        <f t="shared" si="2"/>
        <v>0</v>
      </c>
      <c r="M15">
        <f t="shared" si="3"/>
        <v>1.2494585358810224</v>
      </c>
    </row>
    <row r="16" spans="1:13" x14ac:dyDescent="0.2">
      <c r="A16" t="s">
        <v>5</v>
      </c>
      <c r="B16" t="s">
        <v>48</v>
      </c>
      <c r="C16" t="s">
        <v>13</v>
      </c>
      <c r="D16" t="s">
        <v>34</v>
      </c>
      <c r="E16" s="1">
        <f>'Tabala cuanti pre'!E16</f>
        <v>0</v>
      </c>
      <c r="F16" s="1">
        <f>AVERAGE('Tabala cuanti pre'!H16:I16)</f>
        <v>615.6</v>
      </c>
      <c r="G16" s="1">
        <f>AVERAGE('Tabala cuanti pre'!F16:G16)</f>
        <v>145.91999999999999</v>
      </c>
      <c r="H16" s="1">
        <f>AVERAGE('Tabala cuanti pre'!J16:K16)</f>
        <v>1612.8</v>
      </c>
      <c r="J16">
        <f t="shared" si="0"/>
        <v>0</v>
      </c>
      <c r="K16">
        <f t="shared" si="1"/>
        <v>3.9589442815249267</v>
      </c>
      <c r="L16">
        <f t="shared" si="2"/>
        <v>0.27956165223388763</v>
      </c>
      <c r="M16">
        <f t="shared" si="3"/>
        <v>4.8515185060403336</v>
      </c>
    </row>
    <row r="17" spans="1:13" x14ac:dyDescent="0.2">
      <c r="A17" t="s">
        <v>5</v>
      </c>
      <c r="B17" t="s">
        <v>48</v>
      </c>
      <c r="C17" t="s">
        <v>13</v>
      </c>
      <c r="D17" t="s">
        <v>37</v>
      </c>
      <c r="E17" s="1">
        <f>'Tabala cuanti pre'!E17</f>
        <v>0</v>
      </c>
      <c r="F17" s="1">
        <f>AVERAGE('Tabala cuanti pre'!H17:I17)</f>
        <v>2170.8000000000002</v>
      </c>
      <c r="G17" s="1">
        <f>AVERAGE('Tabala cuanti pre'!F17:G17)</f>
        <v>920</v>
      </c>
      <c r="H17" s="1">
        <f>AVERAGE('Tabala cuanti pre'!J17:K17)</f>
        <v>3681.6</v>
      </c>
      <c r="J17">
        <f t="shared" si="0"/>
        <v>0</v>
      </c>
      <c r="K17">
        <f t="shared" si="1"/>
        <v>13.960487729587902</v>
      </c>
      <c r="L17">
        <f t="shared" si="2"/>
        <v>1.762587171430761</v>
      </c>
      <c r="M17">
        <f t="shared" si="3"/>
        <v>11.07474611349088</v>
      </c>
    </row>
    <row r="18" spans="1:13" x14ac:dyDescent="0.2">
      <c r="A18" t="s">
        <v>7</v>
      </c>
      <c r="B18" t="s">
        <v>18</v>
      </c>
      <c r="C18" t="s">
        <v>17</v>
      </c>
      <c r="D18" t="s">
        <v>21</v>
      </c>
      <c r="E18" s="1">
        <f>'Tabala cuanti pre'!E18</f>
        <v>259.83999999999997</v>
      </c>
      <c r="F18" s="1">
        <f>AVERAGE('Tabala cuanti pre'!H18:I18)</f>
        <v>106.80000000000001</v>
      </c>
      <c r="G18" s="1">
        <f>AVERAGE('Tabala cuanti pre'!F18:G18)</f>
        <v>91.52</v>
      </c>
      <c r="H18" s="1">
        <f>AVERAGE('Tabala cuanti pre'!J18:K18)</f>
        <v>56.64</v>
      </c>
      <c r="J18">
        <f t="shared" si="0"/>
        <v>1.3232514177693759</v>
      </c>
      <c r="K18">
        <f t="shared" si="1"/>
        <v>0.68683438802284313</v>
      </c>
      <c r="L18">
        <f t="shared" si="2"/>
        <v>0.1753391064449383</v>
      </c>
      <c r="M18">
        <f t="shared" si="3"/>
        <v>0.17038070943832123</v>
      </c>
    </row>
    <row r="19" spans="1:13" x14ac:dyDescent="0.2">
      <c r="A19" t="s">
        <v>7</v>
      </c>
      <c r="B19" t="s">
        <v>18</v>
      </c>
      <c r="C19" t="s">
        <v>53</v>
      </c>
      <c r="D19" t="s">
        <v>71</v>
      </c>
      <c r="E19" s="1">
        <f>'Tabala cuanti pre'!E19</f>
        <v>965.12</v>
      </c>
      <c r="F19" s="1">
        <f>AVERAGE('Tabala cuanti pre'!H19:I19)</f>
        <v>519.20000000000005</v>
      </c>
      <c r="G19" s="1">
        <f>AVERAGE('Tabala cuanti pre'!F19:G19)</f>
        <v>879.04</v>
      </c>
      <c r="H19" s="1">
        <f>AVERAGE('Tabala cuanti pre'!J19:K19)</f>
        <v>71.680000000000007</v>
      </c>
      <c r="J19">
        <f t="shared" si="0"/>
        <v>4.9149338374291114</v>
      </c>
      <c r="K19">
        <f t="shared" si="1"/>
        <v>3.3389926428975669</v>
      </c>
      <c r="L19">
        <f t="shared" si="2"/>
        <v>1.6841137251896696</v>
      </c>
      <c r="M19">
        <f t="shared" si="3"/>
        <v>0.21562304471290375</v>
      </c>
    </row>
    <row r="20" spans="1:13" x14ac:dyDescent="0.2">
      <c r="A20" t="s">
        <v>7</v>
      </c>
      <c r="B20" t="s">
        <v>18</v>
      </c>
      <c r="C20" t="s">
        <v>53</v>
      </c>
      <c r="D20" t="s">
        <v>72</v>
      </c>
      <c r="E20" s="1">
        <f>'Tabala cuanti pre'!E20</f>
        <v>185.6</v>
      </c>
      <c r="F20" s="1">
        <f>AVERAGE('Tabala cuanti pre'!H20:I20)</f>
        <v>90</v>
      </c>
      <c r="G20" s="1">
        <f>AVERAGE('Tabala cuanti pre'!F20:G20)</f>
        <v>256.32</v>
      </c>
      <c r="H20" s="1">
        <f>AVERAGE('Tabala cuanti pre'!J20:K20)</f>
        <v>0</v>
      </c>
      <c r="J20">
        <f t="shared" si="0"/>
        <v>0.94517958412098302</v>
      </c>
      <c r="K20">
        <f t="shared" si="1"/>
        <v>0.57879302361475538</v>
      </c>
      <c r="L20">
        <f t="shared" si="2"/>
        <v>0.491072112805579</v>
      </c>
      <c r="M20">
        <f t="shared" si="3"/>
        <v>0</v>
      </c>
    </row>
    <row r="21" spans="1:13" x14ac:dyDescent="0.2">
      <c r="A21" t="s">
        <v>7</v>
      </c>
      <c r="B21" t="s">
        <v>18</v>
      </c>
      <c r="C21" t="s">
        <v>53</v>
      </c>
      <c r="D21" t="s">
        <v>35</v>
      </c>
      <c r="E21" s="1">
        <f>'Tabala cuanti pre'!E21</f>
        <v>0</v>
      </c>
      <c r="F21" s="1">
        <f>AVERAGE('Tabala cuanti pre'!H21:I21)</f>
        <v>0</v>
      </c>
      <c r="G21" s="1">
        <f>AVERAGE('Tabala cuanti pre'!F21:G21)</f>
        <v>0</v>
      </c>
      <c r="H21" s="1">
        <f>AVERAGE('Tabala cuanti pre'!J21:K21)</f>
        <v>0</v>
      </c>
      <c r="J21">
        <f t="shared" si="0"/>
        <v>0</v>
      </c>
      <c r="K21">
        <f t="shared" si="1"/>
        <v>0</v>
      </c>
      <c r="L21">
        <f t="shared" si="2"/>
        <v>0</v>
      </c>
      <c r="M21">
        <f t="shared" si="3"/>
        <v>0</v>
      </c>
    </row>
    <row r="22" spans="1:13" x14ac:dyDescent="0.2">
      <c r="A22" t="s">
        <v>7</v>
      </c>
      <c r="B22" t="s">
        <v>16</v>
      </c>
      <c r="C22" t="s">
        <v>17</v>
      </c>
      <c r="D22" t="s">
        <v>73</v>
      </c>
      <c r="E22" s="1">
        <f>'Tabala cuanti pre'!E22</f>
        <v>0</v>
      </c>
      <c r="F22" s="1">
        <f>AVERAGE('Tabala cuanti pre'!H22:I22)</f>
        <v>0</v>
      </c>
      <c r="G22" s="1">
        <f>AVERAGE('Tabala cuanti pre'!F22:G22)</f>
        <v>0</v>
      </c>
      <c r="H22" s="1">
        <f>AVERAGE('Tabala cuanti pre'!J22:K22)</f>
        <v>0</v>
      </c>
      <c r="J22">
        <f t="shared" si="0"/>
        <v>0</v>
      </c>
      <c r="K22">
        <f t="shared" si="1"/>
        <v>0</v>
      </c>
      <c r="L22">
        <f t="shared" si="2"/>
        <v>0</v>
      </c>
      <c r="M22">
        <f t="shared" si="3"/>
        <v>0</v>
      </c>
    </row>
    <row r="23" spans="1:13" x14ac:dyDescent="0.2">
      <c r="A23" t="s">
        <v>7</v>
      </c>
      <c r="B23" t="s">
        <v>16</v>
      </c>
      <c r="C23" t="s">
        <v>17</v>
      </c>
      <c r="D23" t="s">
        <v>40</v>
      </c>
      <c r="E23" s="1">
        <f>'Tabala cuanti pre'!E23</f>
        <v>17928.96</v>
      </c>
      <c r="F23" s="1">
        <f>AVERAGE('Tabala cuanti pre'!H23:I23)</f>
        <v>11387.2</v>
      </c>
      <c r="G23" s="1">
        <f>AVERAGE('Tabala cuanti pre'!F23:G23)</f>
        <v>43173.440000000002</v>
      </c>
      <c r="H23" s="1">
        <f>AVERAGE('Tabala cuanti pre'!J23:K23)</f>
        <v>0</v>
      </c>
      <c r="J23">
        <f t="shared" si="0"/>
        <v>91.304347826086953</v>
      </c>
      <c r="K23">
        <f t="shared" si="1"/>
        <v>73.231465761177134</v>
      </c>
      <c r="L23">
        <f t="shared" si="2"/>
        <v>82.714077707103996</v>
      </c>
      <c r="M23">
        <f t="shared" si="3"/>
        <v>0</v>
      </c>
    </row>
    <row r="24" spans="1:13" x14ac:dyDescent="0.2">
      <c r="A24" t="s">
        <v>8</v>
      </c>
      <c r="B24" t="s">
        <v>14</v>
      </c>
      <c r="C24" t="s">
        <v>15</v>
      </c>
      <c r="D24" t="s">
        <v>36</v>
      </c>
      <c r="E24" s="1">
        <f>'Tabala cuanti pre'!E24</f>
        <v>0</v>
      </c>
      <c r="F24" s="1">
        <f>AVERAGE('Tabala cuanti pre'!H24:I24)</f>
        <v>8.8000000000000007</v>
      </c>
      <c r="G24" s="1">
        <f>AVERAGE('Tabala cuanti pre'!F24:G24)</f>
        <v>0</v>
      </c>
      <c r="H24" s="1">
        <f>AVERAGE('Tabala cuanti pre'!J24:K24)</f>
        <v>0</v>
      </c>
      <c r="J24">
        <f t="shared" si="0"/>
        <v>0</v>
      </c>
      <c r="K24">
        <f t="shared" si="1"/>
        <v>5.6593095642331642E-2</v>
      </c>
      <c r="L24">
        <f t="shared" si="2"/>
        <v>0</v>
      </c>
      <c r="M24">
        <f t="shared" si="3"/>
        <v>0</v>
      </c>
    </row>
    <row r="25" spans="1:13" x14ac:dyDescent="0.2">
      <c r="A25" t="s">
        <v>8</v>
      </c>
      <c r="B25" t="s">
        <v>29</v>
      </c>
      <c r="C25" t="s">
        <v>28</v>
      </c>
      <c r="D25" t="s">
        <v>74</v>
      </c>
      <c r="E25" s="1">
        <f>'Tabala cuanti pre'!E25</f>
        <v>0</v>
      </c>
      <c r="F25" s="1">
        <f>AVERAGE('Tabala cuanti pre'!H25:I25)</f>
        <v>0</v>
      </c>
      <c r="G25" s="1">
        <f>AVERAGE('Tabala cuanti pre'!F25:G25)</f>
        <v>0</v>
      </c>
      <c r="H25" s="1">
        <f>AVERAGE('Tabala cuanti pre'!J25:K25)</f>
        <v>781.43999999999994</v>
      </c>
      <c r="J25">
        <f t="shared" si="0"/>
        <v>0</v>
      </c>
      <c r="K25">
        <f t="shared" si="1"/>
        <v>0</v>
      </c>
      <c r="L25">
        <f t="shared" si="2"/>
        <v>0</v>
      </c>
      <c r="M25">
        <f t="shared" si="3"/>
        <v>2.3506762285219236</v>
      </c>
    </row>
    <row r="26" spans="1:13" x14ac:dyDescent="0.2">
      <c r="E26" s="1">
        <f>SUM(E3:E25)</f>
        <v>19636.48</v>
      </c>
      <c r="F26" s="1">
        <f t="shared" ref="F26:J26" si="4">SUM(F3:F25)</f>
        <v>15549.6</v>
      </c>
      <c r="G26" s="1">
        <f t="shared" si="4"/>
        <v>52196</v>
      </c>
      <c r="H26" s="1">
        <f t="shared" si="4"/>
        <v>33243.199999999997</v>
      </c>
      <c r="J26" s="1">
        <f t="shared" si="4"/>
        <v>100</v>
      </c>
      <c r="K26" s="1">
        <f t="shared" ref="K26:L26" si="5">SUM(K3:K25)</f>
        <v>99.999999999999986</v>
      </c>
      <c r="L26" s="1">
        <f t="shared" si="5"/>
        <v>100</v>
      </c>
      <c r="M26" s="1">
        <f t="shared" ref="M26" si="6">SUM(M3:M25)</f>
        <v>100</v>
      </c>
    </row>
    <row r="27" spans="1:13" x14ac:dyDescent="0.2">
      <c r="E27" s="1">
        <f>COUNTIF(E3:E25,"&gt;0")</f>
        <v>6</v>
      </c>
      <c r="F27" s="1">
        <f t="shared" ref="F27:H27" si="7">COUNTIF(F3:F25,"&gt;0")</f>
        <v>11</v>
      </c>
      <c r="G27" s="1">
        <f t="shared" si="7"/>
        <v>10</v>
      </c>
      <c r="H27" s="1">
        <f t="shared" si="7"/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1D1B1-588F-4937-8CC4-ED4E2F6AF3F4}">
  <dimension ref="A2:U45"/>
  <sheetViews>
    <sheetView topLeftCell="A22" workbookViewId="0">
      <selection activeCell="D2" sqref="D2:I22"/>
    </sheetView>
  </sheetViews>
  <sheetFormatPr baseColWidth="10" defaultRowHeight="12.75" x14ac:dyDescent="0.2"/>
  <cols>
    <col min="1" max="1" width="14.85546875" bestFit="1" customWidth="1"/>
    <col min="2" max="2" width="15" bestFit="1" customWidth="1"/>
    <col min="3" max="3" width="18.5703125" bestFit="1" customWidth="1"/>
    <col min="4" max="4" width="18.28515625" bestFit="1" customWidth="1"/>
    <col min="5" max="5" width="2.85546875" bestFit="1" customWidth="1"/>
    <col min="6" max="9" width="11" bestFit="1" customWidth="1"/>
    <col min="11" max="11" width="14.85546875" customWidth="1"/>
  </cols>
  <sheetData>
    <row r="2" spans="1:15" x14ac:dyDescent="0.2">
      <c r="A2" t="s">
        <v>0</v>
      </c>
      <c r="B2" t="s">
        <v>1</v>
      </c>
      <c r="C2" t="s">
        <v>2</v>
      </c>
      <c r="D2" t="s">
        <v>3</v>
      </c>
      <c r="F2" t="s">
        <v>75</v>
      </c>
      <c r="G2" t="s">
        <v>76</v>
      </c>
      <c r="H2" t="s">
        <v>77</v>
      </c>
      <c r="I2" t="s">
        <v>78</v>
      </c>
    </row>
    <row r="3" spans="1:15" x14ac:dyDescent="0.2">
      <c r="A3" t="s">
        <v>4</v>
      </c>
      <c r="B3" t="s">
        <v>43</v>
      </c>
      <c r="C3" t="s">
        <v>52</v>
      </c>
      <c r="D3" t="s">
        <v>54</v>
      </c>
      <c r="E3">
        <v>1</v>
      </c>
      <c r="F3" s="1">
        <f>'Tabala cuanti pre'!E3</f>
        <v>0</v>
      </c>
      <c r="G3" s="1">
        <f>AVERAGE('Tabala cuanti pre'!H3:I3)</f>
        <v>0</v>
      </c>
      <c r="H3" s="1">
        <f>AVERAGE('Tabala cuanti pre'!F3:G3)</f>
        <v>0</v>
      </c>
      <c r="I3" s="1">
        <f>AVERAGE('Tabala cuanti pre'!J3:K3)</f>
        <v>315.2</v>
      </c>
      <c r="L3" s="1">
        <f>F3*100/F$23</f>
        <v>0</v>
      </c>
      <c r="M3" s="1">
        <f t="shared" ref="M3:O18" si="0">G3*100/G$23</f>
        <v>0</v>
      </c>
      <c r="N3" s="1">
        <f t="shared" si="0"/>
        <v>0</v>
      </c>
      <c r="O3" s="1">
        <f t="shared" si="0"/>
        <v>0.94816383500986678</v>
      </c>
    </row>
    <row r="4" spans="1:15" x14ac:dyDescent="0.2">
      <c r="A4" t="s">
        <v>4</v>
      </c>
      <c r="B4" t="s">
        <v>43</v>
      </c>
      <c r="C4" t="s">
        <v>52</v>
      </c>
      <c r="D4" t="s">
        <v>31</v>
      </c>
      <c r="E4">
        <v>2</v>
      </c>
      <c r="F4" s="1">
        <f>'Tabala cuanti pre'!E4</f>
        <v>185.6</v>
      </c>
      <c r="G4" s="1">
        <f>AVERAGE('Tabala cuanti pre'!H4:I4)</f>
        <v>335.6</v>
      </c>
      <c r="H4" s="1">
        <f>AVERAGE('Tabala cuanti pre'!F4:G4)</f>
        <v>3993.92</v>
      </c>
      <c r="I4" s="1">
        <f>AVERAGE('Tabala cuanti pre'!J4:K4)</f>
        <v>726.40000000000009</v>
      </c>
      <c r="L4" s="1">
        <f t="shared" ref="L4:L22" si="1">F4*100/F$23</f>
        <v>0.94517958412098302</v>
      </c>
      <c r="M4" s="1">
        <f t="shared" si="0"/>
        <v>2.1582548747234656</v>
      </c>
      <c r="N4" s="1">
        <f t="shared" si="0"/>
        <v>7.6517740823051579</v>
      </c>
      <c r="O4" s="1">
        <f t="shared" si="0"/>
        <v>2.1851085334745157</v>
      </c>
    </row>
    <row r="5" spans="1:15" x14ac:dyDescent="0.2">
      <c r="A5" t="s">
        <v>4</v>
      </c>
      <c r="B5" t="s">
        <v>41</v>
      </c>
      <c r="C5" t="s">
        <v>22</v>
      </c>
      <c r="D5" t="s">
        <v>55</v>
      </c>
      <c r="E5">
        <v>3</v>
      </c>
      <c r="F5" s="1">
        <f>'Tabala cuanti pre'!E5</f>
        <v>0</v>
      </c>
      <c r="G5" s="1">
        <f>AVERAGE('Tabala cuanti pre'!H5:I5)</f>
        <v>0</v>
      </c>
      <c r="H5" s="1">
        <f>AVERAGE('Tabala cuanti pre'!F5:G5)</f>
        <v>0</v>
      </c>
      <c r="I5" s="1">
        <f>AVERAGE('Tabala cuanti pre'!J5:K5)</f>
        <v>169.92</v>
      </c>
      <c r="L5" s="1">
        <f t="shared" si="1"/>
        <v>0</v>
      </c>
      <c r="M5" s="1">
        <f t="shared" si="0"/>
        <v>0</v>
      </c>
      <c r="N5" s="1">
        <f t="shared" si="0"/>
        <v>0</v>
      </c>
      <c r="O5" s="1">
        <f t="shared" si="0"/>
        <v>0.51114212831496375</v>
      </c>
    </row>
    <row r="6" spans="1:15" x14ac:dyDescent="0.2">
      <c r="A6" t="s">
        <v>4</v>
      </c>
      <c r="B6" t="s">
        <v>49</v>
      </c>
      <c r="C6" t="s">
        <v>9</v>
      </c>
      <c r="D6" t="s">
        <v>23</v>
      </c>
      <c r="E6">
        <v>4</v>
      </c>
      <c r="F6" s="1">
        <f>'Tabala cuanti pre'!E6</f>
        <v>0</v>
      </c>
      <c r="G6" s="1">
        <f>AVERAGE('Tabala cuanti pre'!H6:I6)</f>
        <v>0</v>
      </c>
      <c r="H6" s="1">
        <f>AVERAGE('Tabala cuanti pre'!F6:G6)</f>
        <v>0</v>
      </c>
      <c r="I6" s="1">
        <f>AVERAGE('Tabala cuanti pre'!J6:K6)</f>
        <v>22925.760000000002</v>
      </c>
      <c r="L6" s="1">
        <f t="shared" si="1"/>
        <v>0</v>
      </c>
      <c r="M6" s="1">
        <f t="shared" si="0"/>
        <v>0</v>
      </c>
      <c r="N6" s="1">
        <f t="shared" si="0"/>
        <v>0</v>
      </c>
      <c r="O6" s="1">
        <f t="shared" si="0"/>
        <v>68.963758001636435</v>
      </c>
    </row>
    <row r="7" spans="1:15" x14ac:dyDescent="0.2">
      <c r="A7" t="s">
        <v>4</v>
      </c>
      <c r="B7" t="s">
        <v>44</v>
      </c>
      <c r="C7" t="s">
        <v>10</v>
      </c>
      <c r="D7" t="s">
        <v>33</v>
      </c>
      <c r="E7">
        <v>5</v>
      </c>
      <c r="F7" s="1">
        <f>'Tabala cuanti pre'!E7</f>
        <v>0</v>
      </c>
      <c r="G7" s="1">
        <f>AVERAGE('Tabala cuanti pre'!H7:I7)</f>
        <v>8.8000000000000007</v>
      </c>
      <c r="H7" s="1">
        <f>AVERAGE('Tabala cuanti pre'!F7:G7)</f>
        <v>1378.72</v>
      </c>
      <c r="I7" s="1">
        <f>AVERAGE('Tabala cuanti pre'!J7:K7)</f>
        <v>504</v>
      </c>
      <c r="L7" s="1">
        <f t="shared" si="1"/>
        <v>0</v>
      </c>
      <c r="M7" s="1">
        <f t="shared" si="0"/>
        <v>5.6593095642331642E-2</v>
      </c>
      <c r="N7" s="1">
        <f t="shared" si="0"/>
        <v>2.6414284619511075</v>
      </c>
      <c r="O7" s="1">
        <f t="shared" si="0"/>
        <v>1.5160995331376041</v>
      </c>
    </row>
    <row r="8" spans="1:15" x14ac:dyDescent="0.2">
      <c r="A8" t="s">
        <v>4</v>
      </c>
      <c r="B8" t="s">
        <v>44</v>
      </c>
      <c r="C8" t="s">
        <v>10</v>
      </c>
      <c r="D8" t="s">
        <v>65</v>
      </c>
      <c r="E8">
        <v>6</v>
      </c>
      <c r="F8" s="1">
        <f>'Tabala cuanti pre'!E8</f>
        <v>0</v>
      </c>
      <c r="G8" s="1">
        <f>AVERAGE('Tabala cuanti pre'!H8:I8)</f>
        <v>0</v>
      </c>
      <c r="H8" s="1">
        <f>AVERAGE('Tabala cuanti pre'!F8:G8)</f>
        <v>36.799999999999997</v>
      </c>
      <c r="I8" s="1">
        <f>AVERAGE('Tabala cuanti pre'!J8:K8)</f>
        <v>0</v>
      </c>
      <c r="L8" s="1">
        <f t="shared" si="1"/>
        <v>0</v>
      </c>
      <c r="M8" s="1">
        <f t="shared" si="0"/>
        <v>0</v>
      </c>
      <c r="N8" s="1">
        <f t="shared" si="0"/>
        <v>7.050348685723043E-2</v>
      </c>
      <c r="O8" s="1">
        <f t="shared" si="0"/>
        <v>0</v>
      </c>
    </row>
    <row r="9" spans="1:15" x14ac:dyDescent="0.2">
      <c r="A9" t="s">
        <v>4</v>
      </c>
      <c r="B9" t="s">
        <v>50</v>
      </c>
      <c r="C9" t="s">
        <v>51</v>
      </c>
      <c r="D9" t="s">
        <v>32</v>
      </c>
      <c r="E9">
        <v>7</v>
      </c>
      <c r="F9" s="1">
        <f>'Tabala cuanti pre'!E9</f>
        <v>0</v>
      </c>
      <c r="G9" s="1">
        <f>AVERAGE('Tabala cuanti pre'!H9:I9)</f>
        <v>0</v>
      </c>
      <c r="H9" s="1">
        <f>AVERAGE('Tabala cuanti pre'!F9:G9)</f>
        <v>0</v>
      </c>
      <c r="I9" s="1">
        <f>AVERAGE('Tabala cuanti pre'!J9:K9)</f>
        <v>679.68</v>
      </c>
      <c r="L9" s="1">
        <f t="shared" si="1"/>
        <v>0</v>
      </c>
      <c r="M9" s="1">
        <f t="shared" si="0"/>
        <v>0</v>
      </c>
      <c r="N9" s="1">
        <f t="shared" si="0"/>
        <v>0</v>
      </c>
      <c r="O9" s="1">
        <f t="shared" si="0"/>
        <v>2.044568513259855</v>
      </c>
    </row>
    <row r="10" spans="1:15" x14ac:dyDescent="0.2">
      <c r="A10" t="s">
        <v>4</v>
      </c>
      <c r="B10" t="s">
        <v>46</v>
      </c>
      <c r="C10" t="s">
        <v>47</v>
      </c>
      <c r="D10" t="s">
        <v>102</v>
      </c>
      <c r="E10">
        <v>8</v>
      </c>
      <c r="F10" s="1">
        <f>'Tabala cuanti pre'!E10</f>
        <v>111.36</v>
      </c>
      <c r="G10" s="1">
        <f>AVERAGE('Tabala cuanti pre'!H10:I10)</f>
        <v>132</v>
      </c>
      <c r="H10" s="1">
        <f>AVERAGE('Tabala cuanti pre'!F10:G10)</f>
        <v>0</v>
      </c>
      <c r="I10" s="1">
        <f>AVERAGE('Tabala cuanti pre'!J10:K10)</f>
        <v>0</v>
      </c>
      <c r="L10" s="1">
        <f t="shared" si="1"/>
        <v>0.56710775047258977</v>
      </c>
      <c r="M10" s="1">
        <f t="shared" si="0"/>
        <v>0.84889643463497455</v>
      </c>
      <c r="N10" s="1">
        <f t="shared" si="0"/>
        <v>0</v>
      </c>
      <c r="O10" s="1">
        <f t="shared" si="0"/>
        <v>0</v>
      </c>
    </row>
    <row r="11" spans="1:15" x14ac:dyDescent="0.2">
      <c r="A11" t="s">
        <v>6</v>
      </c>
      <c r="B11" t="s">
        <v>24</v>
      </c>
      <c r="C11" t="s">
        <v>25</v>
      </c>
      <c r="D11" t="s">
        <v>103</v>
      </c>
      <c r="E11">
        <v>9</v>
      </c>
      <c r="F11" s="1">
        <f>'Tabala cuanti pre'!E11</f>
        <v>0</v>
      </c>
      <c r="G11" s="1">
        <f>AVERAGE('Tabala cuanti pre'!H11:I11)</f>
        <v>0</v>
      </c>
      <c r="H11" s="1">
        <f>AVERAGE('Tabala cuanti pre'!F11:G11)</f>
        <v>1320.3200000000002</v>
      </c>
      <c r="I11" s="1">
        <f>AVERAGE('Tabala cuanti pre'!J11:K11)</f>
        <v>169.92</v>
      </c>
      <c r="L11" s="1">
        <f t="shared" si="1"/>
        <v>0</v>
      </c>
      <c r="M11" s="1">
        <f t="shared" si="0"/>
        <v>0</v>
      </c>
      <c r="N11" s="1">
        <f t="shared" si="0"/>
        <v>2.5295424936776771</v>
      </c>
      <c r="O11" s="1">
        <f t="shared" si="0"/>
        <v>0.51114212831496375</v>
      </c>
    </row>
    <row r="12" spans="1:15" x14ac:dyDescent="0.2">
      <c r="A12" t="s">
        <v>6</v>
      </c>
      <c r="B12" t="s">
        <v>42</v>
      </c>
      <c r="C12" t="s">
        <v>11</v>
      </c>
      <c r="D12" t="s">
        <v>38</v>
      </c>
      <c r="E12">
        <v>10</v>
      </c>
      <c r="F12" s="1">
        <f>'Tabala cuanti pre'!E12</f>
        <v>0</v>
      </c>
      <c r="G12" s="1">
        <f>AVERAGE('Tabala cuanti pre'!H12:I12)</f>
        <v>0</v>
      </c>
      <c r="H12" s="1">
        <f>AVERAGE('Tabala cuanti pre'!F12:G12)</f>
        <v>0</v>
      </c>
      <c r="I12" s="1">
        <f>AVERAGE('Tabala cuanti pre'!J12:K12)</f>
        <v>1132.8</v>
      </c>
      <c r="L12" s="1">
        <f t="shared" si="1"/>
        <v>0</v>
      </c>
      <c r="M12" s="1">
        <f t="shared" si="0"/>
        <v>0</v>
      </c>
      <c r="N12" s="1">
        <f t="shared" si="0"/>
        <v>0</v>
      </c>
      <c r="O12" s="1">
        <f t="shared" si="0"/>
        <v>3.4076141887664249</v>
      </c>
    </row>
    <row r="13" spans="1:15" x14ac:dyDescent="0.2">
      <c r="A13" t="s">
        <v>19</v>
      </c>
      <c r="B13" t="s">
        <v>30</v>
      </c>
      <c r="C13" t="s">
        <v>20</v>
      </c>
      <c r="D13" t="s">
        <v>39</v>
      </c>
      <c r="E13">
        <v>11</v>
      </c>
      <c r="F13" s="1">
        <f>'Tabala cuanti pre'!E14</f>
        <v>0</v>
      </c>
      <c r="G13" s="1">
        <f>AVERAGE('Tabala cuanti pre'!H14:I14)</f>
        <v>174.8</v>
      </c>
      <c r="H13" s="1">
        <f>AVERAGE('Tabala cuanti pre'!F14:G14)</f>
        <v>0</v>
      </c>
      <c r="I13" s="1">
        <f>AVERAGE('Tabala cuanti pre'!J14:K14)</f>
        <v>0</v>
      </c>
      <c r="L13" s="1">
        <f t="shared" si="1"/>
        <v>0</v>
      </c>
      <c r="M13" s="1">
        <f t="shared" si="0"/>
        <v>1.1241446725317692</v>
      </c>
      <c r="N13" s="1">
        <f t="shared" si="0"/>
        <v>0</v>
      </c>
      <c r="O13" s="1">
        <f t="shared" si="0"/>
        <v>0</v>
      </c>
    </row>
    <row r="14" spans="1:15" x14ac:dyDescent="0.2">
      <c r="A14" t="s">
        <v>5</v>
      </c>
      <c r="B14" t="s">
        <v>12</v>
      </c>
      <c r="C14" t="s">
        <v>45</v>
      </c>
      <c r="D14" t="s">
        <v>70</v>
      </c>
      <c r="E14">
        <v>12</v>
      </c>
      <c r="F14" s="1">
        <f>'Tabala cuanti pre'!E15</f>
        <v>0</v>
      </c>
      <c r="G14" s="1">
        <f>AVERAGE('Tabala cuanti pre'!H15:I15)</f>
        <v>0</v>
      </c>
      <c r="H14" s="1">
        <f>AVERAGE('Tabala cuanti pre'!F15:G15)</f>
        <v>0</v>
      </c>
      <c r="I14" s="1">
        <f>AVERAGE('Tabala cuanti pre'!J15:K15)</f>
        <v>415.36</v>
      </c>
      <c r="L14" s="1">
        <f t="shared" si="1"/>
        <v>0</v>
      </c>
      <c r="M14" s="1">
        <f t="shared" si="0"/>
        <v>0</v>
      </c>
      <c r="N14" s="1">
        <f t="shared" si="0"/>
        <v>0</v>
      </c>
      <c r="O14" s="1">
        <f t="shared" si="0"/>
        <v>1.2494585358810224</v>
      </c>
    </row>
    <row r="15" spans="1:15" x14ac:dyDescent="0.2">
      <c r="A15" t="s">
        <v>5</v>
      </c>
      <c r="B15" t="s">
        <v>48</v>
      </c>
      <c r="C15" t="s">
        <v>13</v>
      </c>
      <c r="D15" t="s">
        <v>34</v>
      </c>
      <c r="E15">
        <v>13</v>
      </c>
      <c r="F15" s="1">
        <f>'Tabala cuanti pre'!E16</f>
        <v>0</v>
      </c>
      <c r="G15" s="1">
        <f>AVERAGE('Tabala cuanti pre'!H16:I16)</f>
        <v>615.6</v>
      </c>
      <c r="H15" s="1">
        <f>AVERAGE('Tabala cuanti pre'!F16:G16)</f>
        <v>145.91999999999999</v>
      </c>
      <c r="I15" s="1">
        <f>AVERAGE('Tabala cuanti pre'!J16:K16)</f>
        <v>1612.8</v>
      </c>
      <c r="L15" s="1">
        <f t="shared" si="1"/>
        <v>0</v>
      </c>
      <c r="M15" s="1">
        <f t="shared" si="0"/>
        <v>3.9589442815249267</v>
      </c>
      <c r="N15" s="1">
        <f t="shared" si="0"/>
        <v>0.27956165223388763</v>
      </c>
      <c r="O15" s="1">
        <f t="shared" si="0"/>
        <v>4.8515185060403336</v>
      </c>
    </row>
    <row r="16" spans="1:15" x14ac:dyDescent="0.2">
      <c r="A16" t="s">
        <v>5</v>
      </c>
      <c r="B16" t="s">
        <v>48</v>
      </c>
      <c r="C16" t="s">
        <v>13</v>
      </c>
      <c r="D16" t="s">
        <v>37</v>
      </c>
      <c r="E16">
        <v>14</v>
      </c>
      <c r="F16" s="1">
        <f>'Tabala cuanti pre'!E17</f>
        <v>0</v>
      </c>
      <c r="G16" s="1">
        <f>AVERAGE('Tabala cuanti pre'!H17:I17)</f>
        <v>2170.8000000000002</v>
      </c>
      <c r="H16" s="1">
        <f>AVERAGE('Tabala cuanti pre'!F17:G17)</f>
        <v>920</v>
      </c>
      <c r="I16" s="1">
        <f>AVERAGE('Tabala cuanti pre'!J17:K17)</f>
        <v>3681.6</v>
      </c>
      <c r="L16" s="1">
        <f t="shared" si="1"/>
        <v>0</v>
      </c>
      <c r="M16" s="1">
        <f t="shared" si="0"/>
        <v>13.960487729587902</v>
      </c>
      <c r="N16" s="1">
        <f t="shared" si="0"/>
        <v>1.762587171430761</v>
      </c>
      <c r="O16" s="1">
        <f t="shared" si="0"/>
        <v>11.07474611349088</v>
      </c>
    </row>
    <row r="17" spans="1:21" x14ac:dyDescent="0.2">
      <c r="A17" t="s">
        <v>7</v>
      </c>
      <c r="B17" t="s">
        <v>18</v>
      </c>
      <c r="C17" t="s">
        <v>17</v>
      </c>
      <c r="D17" t="s">
        <v>21</v>
      </c>
      <c r="E17">
        <v>15</v>
      </c>
      <c r="F17" s="1">
        <f>'Tabala cuanti pre'!E18</f>
        <v>259.83999999999997</v>
      </c>
      <c r="G17" s="1">
        <f>AVERAGE('Tabala cuanti pre'!H18:I18)</f>
        <v>106.80000000000001</v>
      </c>
      <c r="H17" s="1">
        <f>AVERAGE('Tabala cuanti pre'!F18:G18)</f>
        <v>91.52</v>
      </c>
      <c r="I17" s="1">
        <f>AVERAGE('Tabala cuanti pre'!J18:K18)</f>
        <v>56.64</v>
      </c>
      <c r="L17" s="1">
        <f t="shared" si="1"/>
        <v>1.3232514177693759</v>
      </c>
      <c r="M17" s="1">
        <f t="shared" si="0"/>
        <v>0.68683438802284313</v>
      </c>
      <c r="N17" s="1">
        <f t="shared" si="0"/>
        <v>0.1753391064449383</v>
      </c>
      <c r="O17" s="1">
        <f t="shared" si="0"/>
        <v>0.17038070943832123</v>
      </c>
    </row>
    <row r="18" spans="1:21" x14ac:dyDescent="0.2">
      <c r="A18" t="s">
        <v>7</v>
      </c>
      <c r="B18" t="s">
        <v>18</v>
      </c>
      <c r="C18" t="s">
        <v>53</v>
      </c>
      <c r="D18" t="s">
        <v>71</v>
      </c>
      <c r="E18">
        <v>16</v>
      </c>
      <c r="F18" s="1">
        <f>'Tabala cuanti pre'!E19</f>
        <v>965.12</v>
      </c>
      <c r="G18" s="1">
        <f>AVERAGE('Tabala cuanti pre'!H19:I19)</f>
        <v>519.20000000000005</v>
      </c>
      <c r="H18" s="1">
        <f>AVERAGE('Tabala cuanti pre'!F19:G19)</f>
        <v>879.04</v>
      </c>
      <c r="I18" s="1">
        <f>AVERAGE('Tabala cuanti pre'!J19:K19)</f>
        <v>71.680000000000007</v>
      </c>
      <c r="L18" s="1">
        <f t="shared" si="1"/>
        <v>4.9149338374291114</v>
      </c>
      <c r="M18" s="1">
        <f t="shared" si="0"/>
        <v>3.3389926428975669</v>
      </c>
      <c r="N18" s="1">
        <f t="shared" si="0"/>
        <v>1.6841137251896696</v>
      </c>
      <c r="O18" s="1">
        <f t="shared" si="0"/>
        <v>0.21562304471290375</v>
      </c>
    </row>
    <row r="19" spans="1:21" x14ac:dyDescent="0.2">
      <c r="A19" t="s">
        <v>7</v>
      </c>
      <c r="B19" t="s">
        <v>18</v>
      </c>
      <c r="C19" t="s">
        <v>53</v>
      </c>
      <c r="D19" t="s">
        <v>72</v>
      </c>
      <c r="E19">
        <v>17</v>
      </c>
      <c r="F19" s="1">
        <f>'Tabala cuanti pre'!E20</f>
        <v>185.6</v>
      </c>
      <c r="G19" s="1">
        <f>AVERAGE('Tabala cuanti pre'!H20:I20)</f>
        <v>90</v>
      </c>
      <c r="H19" s="1">
        <f>AVERAGE('Tabala cuanti pre'!F20:G20)</f>
        <v>256.32</v>
      </c>
      <c r="I19" s="1">
        <f>AVERAGE('Tabala cuanti pre'!J20:K20)</f>
        <v>0</v>
      </c>
      <c r="L19" s="1">
        <f t="shared" si="1"/>
        <v>0.94517958412098302</v>
      </c>
      <c r="M19" s="1">
        <f t="shared" ref="M19:M22" si="2">G19*100/G$23</f>
        <v>0.57879302361475538</v>
      </c>
      <c r="N19" s="1">
        <f t="shared" ref="N19:N22" si="3">H19*100/H$23</f>
        <v>0.491072112805579</v>
      </c>
      <c r="O19" s="1">
        <f t="shared" ref="O19:O22" si="4">I19*100/I$23</f>
        <v>0</v>
      </c>
    </row>
    <row r="20" spans="1:21" x14ac:dyDescent="0.2">
      <c r="A20" t="s">
        <v>7</v>
      </c>
      <c r="B20" t="s">
        <v>16</v>
      </c>
      <c r="C20" t="s">
        <v>17</v>
      </c>
      <c r="D20" t="s">
        <v>40</v>
      </c>
      <c r="E20">
        <v>18</v>
      </c>
      <c r="F20" s="1">
        <f>'Tabala cuanti pre'!E23</f>
        <v>17928.96</v>
      </c>
      <c r="G20" s="1">
        <f>AVERAGE('Tabala cuanti pre'!H23:I23)</f>
        <v>11387.2</v>
      </c>
      <c r="H20" s="1">
        <f>AVERAGE('Tabala cuanti pre'!F23:G23)</f>
        <v>43173.440000000002</v>
      </c>
      <c r="I20" s="1">
        <f>AVERAGE('Tabala cuanti pre'!J23:K23)</f>
        <v>0</v>
      </c>
      <c r="L20" s="1">
        <f t="shared" si="1"/>
        <v>91.304347826086953</v>
      </c>
      <c r="M20" s="1">
        <f t="shared" si="2"/>
        <v>73.231465761177134</v>
      </c>
      <c r="N20" s="1">
        <f t="shared" si="3"/>
        <v>82.714077707103996</v>
      </c>
      <c r="O20" s="1">
        <f t="shared" si="4"/>
        <v>0</v>
      </c>
    </row>
    <row r="21" spans="1:21" x14ac:dyDescent="0.2">
      <c r="A21" t="s">
        <v>8</v>
      </c>
      <c r="B21" t="s">
        <v>14</v>
      </c>
      <c r="C21" t="s">
        <v>15</v>
      </c>
      <c r="D21" t="s">
        <v>36</v>
      </c>
      <c r="E21">
        <v>19</v>
      </c>
      <c r="F21" s="1">
        <f>'Tabala cuanti pre'!E24</f>
        <v>0</v>
      </c>
      <c r="G21" s="1">
        <f>AVERAGE('Tabala cuanti pre'!H24:I24)</f>
        <v>8.8000000000000007</v>
      </c>
      <c r="H21" s="1">
        <f>AVERAGE('Tabala cuanti pre'!F24:G24)</f>
        <v>0</v>
      </c>
      <c r="I21" s="1">
        <f>AVERAGE('Tabala cuanti pre'!J24:K24)</f>
        <v>0</v>
      </c>
      <c r="L21" s="1">
        <f t="shared" si="1"/>
        <v>0</v>
      </c>
      <c r="M21" s="1">
        <f t="shared" si="2"/>
        <v>5.6593095642331642E-2</v>
      </c>
      <c r="N21" s="1">
        <f t="shared" si="3"/>
        <v>0</v>
      </c>
      <c r="O21" s="1">
        <f t="shared" si="4"/>
        <v>0</v>
      </c>
    </row>
    <row r="22" spans="1:21" x14ac:dyDescent="0.2">
      <c r="A22" t="s">
        <v>8</v>
      </c>
      <c r="B22" t="s">
        <v>29</v>
      </c>
      <c r="C22" t="s">
        <v>28</v>
      </c>
      <c r="D22" t="s">
        <v>74</v>
      </c>
      <c r="E22">
        <v>20</v>
      </c>
      <c r="F22" s="1">
        <f>'Tabala cuanti pre'!E25</f>
        <v>0</v>
      </c>
      <c r="G22" s="1">
        <f>AVERAGE('Tabala cuanti pre'!H25:I25)</f>
        <v>0</v>
      </c>
      <c r="H22" s="1">
        <f>AVERAGE('Tabala cuanti pre'!F25:G25)</f>
        <v>0</v>
      </c>
      <c r="I22" s="1">
        <f>AVERAGE('Tabala cuanti pre'!J25:K25)</f>
        <v>781.43999999999994</v>
      </c>
      <c r="L22" s="1">
        <f t="shared" si="1"/>
        <v>0</v>
      </c>
      <c r="M22" s="1">
        <f t="shared" si="2"/>
        <v>0</v>
      </c>
      <c r="N22" s="1">
        <f t="shared" si="3"/>
        <v>0</v>
      </c>
      <c r="O22" s="1">
        <f t="shared" si="4"/>
        <v>2.3506762285219236</v>
      </c>
    </row>
    <row r="23" spans="1:21" x14ac:dyDescent="0.2">
      <c r="F23" s="1">
        <f>SUM(F3:F22)</f>
        <v>19636.48</v>
      </c>
      <c r="G23" s="1">
        <f>SUM(G3:G22)</f>
        <v>15549.6</v>
      </c>
      <c r="H23" s="1">
        <f>SUM(H3:H22)</f>
        <v>52196</v>
      </c>
      <c r="I23" s="1">
        <f>SUM(I3:I22)</f>
        <v>33243.199999999997</v>
      </c>
      <c r="L23" s="1">
        <f>SUM(L3:L22)</f>
        <v>100</v>
      </c>
      <c r="M23" s="1">
        <f t="shared" ref="M23:O23" si="5">SUM(M3:M22)</f>
        <v>99.999999999999986</v>
      </c>
      <c r="N23" s="1">
        <f t="shared" si="5"/>
        <v>100</v>
      </c>
      <c r="O23" s="1">
        <f t="shared" si="5"/>
        <v>100</v>
      </c>
    </row>
    <row r="24" spans="1:21" x14ac:dyDescent="0.2">
      <c r="F24" s="1">
        <f>COUNTIF(F3:F22,"&gt;0")</f>
        <v>6</v>
      </c>
      <c r="G24" s="1">
        <f>COUNTIF(G3:G22,"&gt;0")</f>
        <v>11</v>
      </c>
      <c r="H24" s="1">
        <f>COUNTIF(H3:H22,"&gt;0")</f>
        <v>10</v>
      </c>
      <c r="I24" s="1">
        <f>COUNTIF(I3:I22,"&gt;0")</f>
        <v>14</v>
      </c>
    </row>
    <row r="28" spans="1:21" x14ac:dyDescent="0.2">
      <c r="L28" t="s">
        <v>75</v>
      </c>
      <c r="M28" t="s">
        <v>76</v>
      </c>
      <c r="N28" t="s">
        <v>77</v>
      </c>
      <c r="O28" t="s">
        <v>78</v>
      </c>
      <c r="R28" t="s">
        <v>75</v>
      </c>
      <c r="S28" t="s">
        <v>76</v>
      </c>
      <c r="T28" t="s">
        <v>77</v>
      </c>
      <c r="U28" t="s">
        <v>78</v>
      </c>
    </row>
    <row r="29" spans="1:21" x14ac:dyDescent="0.2">
      <c r="K29" t="s">
        <v>4</v>
      </c>
      <c r="L29" s="2">
        <f>SUM(F3:F10)</f>
        <v>296.95999999999998</v>
      </c>
      <c r="M29" s="2">
        <f>SUM(G3:G10)</f>
        <v>476.40000000000003</v>
      </c>
      <c r="N29" s="2">
        <f>SUM(H3:H10)</f>
        <v>5409.4400000000005</v>
      </c>
      <c r="O29" s="2">
        <f>SUM(I3:I10)</f>
        <v>25320.960000000003</v>
      </c>
      <c r="Q29" t="s">
        <v>4</v>
      </c>
      <c r="R29" s="1">
        <f>L29*100/L$35</f>
        <v>1.5122873345935726</v>
      </c>
      <c r="S29" s="1">
        <f t="shared" ref="S29:U34" si="6">M29*100/M$35</f>
        <v>3.0637444050007718</v>
      </c>
      <c r="T29" s="1">
        <f t="shared" si="6"/>
        <v>10.363706031113495</v>
      </c>
      <c r="U29" s="1">
        <f t="shared" si="6"/>
        <v>77.132580151481193</v>
      </c>
    </row>
    <row r="30" spans="1:21" x14ac:dyDescent="0.2">
      <c r="K30" t="s">
        <v>6</v>
      </c>
      <c r="L30" s="2">
        <f>SUM(F11:F12)</f>
        <v>0</v>
      </c>
      <c r="M30" s="2">
        <f>SUM(G11:G12)</f>
        <v>0</v>
      </c>
      <c r="N30" s="2">
        <f>SUM(H11:H12)</f>
        <v>1320.3200000000002</v>
      </c>
      <c r="O30" s="2">
        <f>SUM(I11:I12)</f>
        <v>1302.72</v>
      </c>
      <c r="Q30" t="s">
        <v>6</v>
      </c>
      <c r="R30" s="1">
        <f t="shared" ref="R30:R34" si="7">L30*100/L$35</f>
        <v>0</v>
      </c>
      <c r="S30" s="1">
        <f t="shared" si="6"/>
        <v>0</v>
      </c>
      <c r="T30" s="1">
        <f t="shared" si="6"/>
        <v>2.5295424936776771</v>
      </c>
      <c r="U30" s="1">
        <f t="shared" si="6"/>
        <v>3.9683390683030009</v>
      </c>
    </row>
    <row r="31" spans="1:21" x14ac:dyDescent="0.2">
      <c r="K31" t="s">
        <v>19</v>
      </c>
      <c r="L31" s="2">
        <f>SUM(F13)</f>
        <v>0</v>
      </c>
      <c r="M31" s="2">
        <f>SUM(G13)</f>
        <v>174.8</v>
      </c>
      <c r="N31" s="2">
        <f>SUM(H13)</f>
        <v>0</v>
      </c>
      <c r="O31" s="2">
        <f>SUM(I13)</f>
        <v>0</v>
      </c>
      <c r="Q31" t="s">
        <v>19</v>
      </c>
      <c r="R31" s="1">
        <f t="shared" si="7"/>
        <v>0</v>
      </c>
      <c r="S31" s="1">
        <f t="shared" si="6"/>
        <v>1.1241446725317692</v>
      </c>
      <c r="T31" s="1">
        <f t="shared" si="6"/>
        <v>0</v>
      </c>
      <c r="U31" s="1">
        <f t="shared" si="6"/>
        <v>0</v>
      </c>
    </row>
    <row r="32" spans="1:21" x14ac:dyDescent="0.2">
      <c r="K32" t="s">
        <v>5</v>
      </c>
      <c r="L32" s="2">
        <f>SUM(F15:F16)</f>
        <v>0</v>
      </c>
      <c r="M32" s="2">
        <f>SUM(G15:G16)</f>
        <v>2786.4</v>
      </c>
      <c r="N32" s="2">
        <f>SUM(H15:H16)</f>
        <v>1065.92</v>
      </c>
      <c r="O32" s="2">
        <f>SUM(I15:I16)</f>
        <v>5294.4</v>
      </c>
      <c r="Q32" t="s">
        <v>5</v>
      </c>
      <c r="R32" s="1">
        <f t="shared" si="7"/>
        <v>0</v>
      </c>
      <c r="S32" s="1">
        <f t="shared" si="6"/>
        <v>17.919432011112825</v>
      </c>
      <c r="T32" s="1">
        <f t="shared" si="6"/>
        <v>2.0421488236646486</v>
      </c>
      <c r="U32" s="1">
        <f t="shared" si="6"/>
        <v>16.127774474348598</v>
      </c>
    </row>
    <row r="33" spans="11:21" x14ac:dyDescent="0.2">
      <c r="K33" t="s">
        <v>7</v>
      </c>
      <c r="L33" s="2">
        <f>SUM(F17:F20)</f>
        <v>19339.52</v>
      </c>
      <c r="M33" s="2">
        <f>SUM(G17:G20)</f>
        <v>12103.2</v>
      </c>
      <c r="N33" s="2">
        <f>SUM(H17:H20)</f>
        <v>44400.32</v>
      </c>
      <c r="O33" s="2">
        <f>SUM(I17:I20)</f>
        <v>128.32</v>
      </c>
      <c r="Q33" t="s">
        <v>7</v>
      </c>
      <c r="R33" s="1">
        <f t="shared" si="7"/>
        <v>98.487712665406434</v>
      </c>
      <c r="S33" s="1">
        <f t="shared" si="6"/>
        <v>77.836085815712295</v>
      </c>
      <c r="T33" s="1">
        <f t="shared" si="6"/>
        <v>85.064602651544178</v>
      </c>
      <c r="U33" s="1">
        <f t="shared" si="6"/>
        <v>0.39088773431331453</v>
      </c>
    </row>
    <row r="34" spans="11:21" x14ac:dyDescent="0.2">
      <c r="K34" t="s">
        <v>8</v>
      </c>
      <c r="L34" s="2">
        <f>SUM(F21:F22)</f>
        <v>0</v>
      </c>
      <c r="M34" s="2">
        <f>SUM(G21:G22)</f>
        <v>8.8000000000000007</v>
      </c>
      <c r="N34" s="2">
        <f>SUM(H21:H22)</f>
        <v>0</v>
      </c>
      <c r="O34" s="2">
        <f>SUM(I21:I22)</f>
        <v>781.43999999999994</v>
      </c>
      <c r="Q34" t="s">
        <v>8</v>
      </c>
      <c r="R34" s="1">
        <f t="shared" si="7"/>
        <v>0</v>
      </c>
      <c r="S34" s="1">
        <f t="shared" si="6"/>
        <v>5.6593095642331642E-2</v>
      </c>
      <c r="T34" s="1">
        <f t="shared" si="6"/>
        <v>0</v>
      </c>
      <c r="U34" s="1">
        <f t="shared" si="6"/>
        <v>2.3804185715539004</v>
      </c>
    </row>
    <row r="35" spans="11:21" x14ac:dyDescent="0.2">
      <c r="K35" t="s">
        <v>96</v>
      </c>
      <c r="L35" s="2">
        <f>SUM(L29:L34)</f>
        <v>19636.48</v>
      </c>
      <c r="M35" s="2">
        <f t="shared" ref="M35:O35" si="8">SUM(M29:M34)</f>
        <v>15549.6</v>
      </c>
      <c r="N35" s="2">
        <f t="shared" si="8"/>
        <v>52196</v>
      </c>
      <c r="O35" s="2">
        <f t="shared" si="8"/>
        <v>32827.840000000004</v>
      </c>
      <c r="R35" s="1">
        <f>SUM(R29:R34)</f>
        <v>100</v>
      </c>
      <c r="S35" s="1">
        <f t="shared" ref="S35" si="9">SUM(S29:S34)</f>
        <v>99.999999999999986</v>
      </c>
      <c r="T35" s="1">
        <f t="shared" ref="T35" si="10">SUM(T29:T34)</f>
        <v>100</v>
      </c>
      <c r="U35" s="1">
        <f t="shared" ref="U35" si="11">SUM(U29:U34)</f>
        <v>100</v>
      </c>
    </row>
    <row r="38" spans="11:21" x14ac:dyDescent="0.2">
      <c r="L38" t="s">
        <v>75</v>
      </c>
      <c r="M38" t="s">
        <v>76</v>
      </c>
      <c r="N38" t="s">
        <v>77</v>
      </c>
      <c r="O38" t="s">
        <v>78</v>
      </c>
      <c r="R38" t="s">
        <v>75</v>
      </c>
      <c r="S38" t="s">
        <v>76</v>
      </c>
      <c r="T38" t="s">
        <v>77</v>
      </c>
      <c r="U38" t="s">
        <v>78</v>
      </c>
    </row>
    <row r="39" spans="11:21" x14ac:dyDescent="0.2">
      <c r="K39" t="s">
        <v>4</v>
      </c>
      <c r="L39" s="2">
        <f>COUNTIF(F3:F10,"&gt;0")</f>
        <v>2</v>
      </c>
      <c r="M39" s="2">
        <f>COUNTIF(G3:G10,"&gt;0")</f>
        <v>3</v>
      </c>
      <c r="N39" s="2">
        <f>COUNTIF(H3:H10,"&gt;0")</f>
        <v>3</v>
      </c>
      <c r="O39" s="2">
        <f>COUNTIF(I3:I10,"&gt;0")</f>
        <v>6</v>
      </c>
      <c r="Q39" t="s">
        <v>4</v>
      </c>
      <c r="R39" s="2">
        <f>L39*100/L$45</f>
        <v>33.333333333333336</v>
      </c>
      <c r="S39" s="2">
        <f t="shared" ref="S39:U44" si="12">M39*100/M$45</f>
        <v>27.272727272727273</v>
      </c>
      <c r="T39" s="2">
        <f t="shared" si="12"/>
        <v>30</v>
      </c>
      <c r="U39" s="2">
        <f t="shared" si="12"/>
        <v>42.857142857142854</v>
      </c>
    </row>
    <row r="40" spans="11:21" x14ac:dyDescent="0.2">
      <c r="K40" t="s">
        <v>6</v>
      </c>
      <c r="L40" s="2">
        <f>COUNTIF(F11:F12,"&gt;0")</f>
        <v>0</v>
      </c>
      <c r="M40" s="2">
        <f>COUNTIF(G11:G12,"&gt;0")</f>
        <v>0</v>
      </c>
      <c r="N40" s="2">
        <f>COUNTIF(H11:H12,"&gt;0")</f>
        <v>1</v>
      </c>
      <c r="O40" s="2">
        <f>COUNTIF(I11:I12,"&gt;0")</f>
        <v>2</v>
      </c>
      <c r="Q40" t="s">
        <v>6</v>
      </c>
      <c r="R40" s="2">
        <f t="shared" ref="R40:R44" si="13">L40*100/L$45</f>
        <v>0</v>
      </c>
      <c r="S40" s="2">
        <f t="shared" si="12"/>
        <v>0</v>
      </c>
      <c r="T40" s="2">
        <f t="shared" si="12"/>
        <v>10</v>
      </c>
      <c r="U40" s="2">
        <f t="shared" si="12"/>
        <v>14.285714285714286</v>
      </c>
    </row>
    <row r="41" spans="11:21" x14ac:dyDescent="0.2">
      <c r="K41" t="s">
        <v>19</v>
      </c>
      <c r="L41" s="2">
        <f>COUNTIF(F13,"&gt;0")</f>
        <v>0</v>
      </c>
      <c r="M41" s="2">
        <f>COUNTIF(G13,"&gt;0")</f>
        <v>1</v>
      </c>
      <c r="N41" s="2">
        <f>COUNTIF(H13,"&gt;0")</f>
        <v>0</v>
      </c>
      <c r="O41" s="2">
        <f>COUNTIF(I13,"&gt;0")</f>
        <v>0</v>
      </c>
      <c r="Q41" t="s">
        <v>19</v>
      </c>
      <c r="R41" s="2">
        <f t="shared" si="13"/>
        <v>0</v>
      </c>
      <c r="S41" s="2">
        <f t="shared" si="12"/>
        <v>9.0909090909090917</v>
      </c>
      <c r="T41" s="2">
        <f t="shared" si="12"/>
        <v>0</v>
      </c>
      <c r="U41" s="2">
        <f t="shared" si="12"/>
        <v>0</v>
      </c>
    </row>
    <row r="42" spans="11:21" x14ac:dyDescent="0.2">
      <c r="K42" t="s">
        <v>5</v>
      </c>
      <c r="L42" s="2">
        <f>COUNTIF(F14:F16,"&gt;0")</f>
        <v>0</v>
      </c>
      <c r="M42" s="2">
        <f>COUNTIF(G14:G16,"&gt;0")</f>
        <v>2</v>
      </c>
      <c r="N42" s="2">
        <f>COUNTIF(H14:H16,"&gt;0")</f>
        <v>2</v>
      </c>
      <c r="O42" s="2">
        <f>COUNTIF(I14:I16,"&gt;0")</f>
        <v>3</v>
      </c>
      <c r="Q42" t="s">
        <v>5</v>
      </c>
      <c r="R42" s="2">
        <f t="shared" si="13"/>
        <v>0</v>
      </c>
      <c r="S42" s="2">
        <f t="shared" si="12"/>
        <v>18.181818181818183</v>
      </c>
      <c r="T42" s="2">
        <f t="shared" si="12"/>
        <v>20</v>
      </c>
      <c r="U42" s="2">
        <f t="shared" si="12"/>
        <v>21.428571428571427</v>
      </c>
    </row>
    <row r="43" spans="11:21" x14ac:dyDescent="0.2">
      <c r="K43" t="s">
        <v>7</v>
      </c>
      <c r="L43" s="2">
        <f>COUNTIF(F17:F20,"&gt;0")</f>
        <v>4</v>
      </c>
      <c r="M43" s="2">
        <f>COUNTIF(G17:G20,"&gt;0")</f>
        <v>4</v>
      </c>
      <c r="N43" s="2">
        <f>COUNTIF(H17:H20,"&gt;0")</f>
        <v>4</v>
      </c>
      <c r="O43" s="2">
        <f>COUNTIF(I17:I20,"&gt;0")</f>
        <v>2</v>
      </c>
      <c r="Q43" t="s">
        <v>7</v>
      </c>
      <c r="R43" s="2">
        <f t="shared" si="13"/>
        <v>66.666666666666671</v>
      </c>
      <c r="S43" s="2">
        <f t="shared" si="12"/>
        <v>36.363636363636367</v>
      </c>
      <c r="T43" s="2">
        <f t="shared" si="12"/>
        <v>40</v>
      </c>
      <c r="U43" s="2">
        <f t="shared" si="12"/>
        <v>14.285714285714286</v>
      </c>
    </row>
    <row r="44" spans="11:21" x14ac:dyDescent="0.2">
      <c r="K44" t="s">
        <v>8</v>
      </c>
      <c r="L44" s="2">
        <f>COUNTIF(F21:F22,"&gt;0")</f>
        <v>0</v>
      </c>
      <c r="M44" s="2">
        <f>COUNTIF(G21:G22,"&gt;0")</f>
        <v>1</v>
      </c>
      <c r="N44" s="2">
        <f>COUNTIF(H21:H22,"&gt;0")</f>
        <v>0</v>
      </c>
      <c r="O44" s="2">
        <f>COUNTIF(I21:I22,"&gt;0")</f>
        <v>1</v>
      </c>
      <c r="Q44" t="s">
        <v>8</v>
      </c>
      <c r="R44" s="2">
        <f t="shared" si="13"/>
        <v>0</v>
      </c>
      <c r="S44" s="2">
        <f t="shared" si="12"/>
        <v>9.0909090909090917</v>
      </c>
      <c r="T44" s="2">
        <f t="shared" si="12"/>
        <v>0</v>
      </c>
      <c r="U44" s="2">
        <f t="shared" si="12"/>
        <v>7.1428571428571432</v>
      </c>
    </row>
    <row r="45" spans="11:21" x14ac:dyDescent="0.2">
      <c r="L45" s="1">
        <f>SUM(L39:L44)</f>
        <v>6</v>
      </c>
      <c r="M45" s="1">
        <f t="shared" ref="M45:O45" si="14">SUM(M39:M44)</f>
        <v>11</v>
      </c>
      <c r="N45" s="1">
        <f t="shared" si="14"/>
        <v>10</v>
      </c>
      <c r="O45" s="1">
        <f t="shared" si="14"/>
        <v>14</v>
      </c>
      <c r="R45" s="1">
        <f>SUM(R39:R44)</f>
        <v>100</v>
      </c>
      <c r="S45" s="1">
        <f t="shared" ref="S45:U45" si="15">SUM(S39:S44)</f>
        <v>100</v>
      </c>
      <c r="T45" s="1">
        <f t="shared" si="15"/>
        <v>100</v>
      </c>
      <c r="U45" s="1">
        <f t="shared" si="15"/>
        <v>100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61F3F-C536-4D3F-B83B-7CA9A8CB9CB5}">
  <dimension ref="B1:AF22"/>
  <sheetViews>
    <sheetView workbookViewId="0">
      <selection activeCell="G1" sqref="G1:H21"/>
    </sheetView>
  </sheetViews>
  <sheetFormatPr baseColWidth="10" defaultRowHeight="12.75" x14ac:dyDescent="0.2"/>
  <cols>
    <col min="7" max="7" width="2.85546875" bestFit="1" customWidth="1"/>
    <col min="8" max="8" width="18.28515625" bestFit="1" customWidth="1"/>
    <col min="10" max="10" width="18.28515625" bestFit="1" customWidth="1"/>
    <col min="11" max="11" width="2.85546875" bestFit="1" customWidth="1"/>
    <col min="23" max="23" width="18.28515625" bestFit="1" customWidth="1"/>
    <col min="31" max="31" width="10.42578125" customWidth="1"/>
  </cols>
  <sheetData>
    <row r="1" spans="2:32" x14ac:dyDescent="0.2">
      <c r="B1" t="s">
        <v>84</v>
      </c>
      <c r="H1" t="s">
        <v>3</v>
      </c>
      <c r="J1" t="s">
        <v>3</v>
      </c>
      <c r="L1" t="s">
        <v>75</v>
      </c>
      <c r="M1" t="s">
        <v>76</v>
      </c>
      <c r="N1" t="s">
        <v>77</v>
      </c>
      <c r="O1" t="s">
        <v>78</v>
      </c>
      <c r="R1" t="s">
        <v>85</v>
      </c>
      <c r="W1" t="s">
        <v>3</v>
      </c>
      <c r="Y1" t="s">
        <v>75</v>
      </c>
      <c r="Z1" t="s">
        <v>76</v>
      </c>
      <c r="AA1" t="s">
        <v>77</v>
      </c>
      <c r="AB1" t="s">
        <v>78</v>
      </c>
      <c r="AC1" t="s">
        <v>78</v>
      </c>
      <c r="AD1" t="s">
        <v>77</v>
      </c>
      <c r="AE1" t="s">
        <v>75</v>
      </c>
      <c r="AF1" t="s">
        <v>76</v>
      </c>
    </row>
    <row r="2" spans="2:32" x14ac:dyDescent="0.2">
      <c r="G2">
        <v>1</v>
      </c>
      <c r="H2" s="6" t="s">
        <v>54</v>
      </c>
      <c r="J2" t="s">
        <v>54</v>
      </c>
      <c r="K2">
        <v>1</v>
      </c>
      <c r="L2" s="1">
        <v>0</v>
      </c>
      <c r="M2" s="1">
        <v>0</v>
      </c>
      <c r="N2" s="1">
        <v>0</v>
      </c>
      <c r="O2" s="1">
        <v>315.2</v>
      </c>
      <c r="W2" t="s">
        <v>71</v>
      </c>
      <c r="X2">
        <v>16</v>
      </c>
      <c r="Y2" s="1">
        <v>965.12</v>
      </c>
      <c r="Z2" s="1">
        <v>519.20000000000005</v>
      </c>
      <c r="AA2" s="1">
        <v>879.04</v>
      </c>
      <c r="AB2" s="1">
        <v>71.680000000000007</v>
      </c>
      <c r="AC2" s="1">
        <f t="shared" ref="AC2:AC21" si="0">AB2*100/AB$22</f>
        <v>0.21562304471290375</v>
      </c>
      <c r="AD2" s="2">
        <f t="shared" ref="AD2:AD21" si="1">AA2*100/AA$22</f>
        <v>1.6841137251896696</v>
      </c>
      <c r="AE2" s="2">
        <f>Y2*100/Y$22</f>
        <v>4.9149338374291114</v>
      </c>
      <c r="AF2" s="2">
        <f>Z2*100/Z$22</f>
        <v>3.3389926428975674</v>
      </c>
    </row>
    <row r="3" spans="2:32" x14ac:dyDescent="0.2">
      <c r="G3">
        <v>2</v>
      </c>
      <c r="H3" s="6" t="s">
        <v>31</v>
      </c>
      <c r="J3" t="s">
        <v>31</v>
      </c>
      <c r="K3">
        <v>2</v>
      </c>
      <c r="L3" s="1">
        <v>185.6</v>
      </c>
      <c r="M3" s="1">
        <v>335.6</v>
      </c>
      <c r="N3" s="1">
        <v>3993.92</v>
      </c>
      <c r="O3" s="1">
        <v>726.40000000000009</v>
      </c>
      <c r="W3" t="s">
        <v>72</v>
      </c>
      <c r="X3">
        <v>17</v>
      </c>
      <c r="Y3" s="1">
        <v>185.6</v>
      </c>
      <c r="Z3" s="1">
        <v>90</v>
      </c>
      <c r="AA3" s="1">
        <v>256.32</v>
      </c>
      <c r="AB3" s="1">
        <v>0</v>
      </c>
      <c r="AC3" s="2">
        <f t="shared" si="0"/>
        <v>0</v>
      </c>
      <c r="AD3" s="1">
        <f t="shared" si="1"/>
        <v>0.491072112805579</v>
      </c>
      <c r="AE3" s="2">
        <f t="shared" ref="AE3:AE21" si="2">Y3*100/Y$22</f>
        <v>0.94517958412098302</v>
      </c>
      <c r="AF3" s="2">
        <f t="shared" ref="AF3:AF21" si="3">Z3*100/Z$22</f>
        <v>0.57879302361475538</v>
      </c>
    </row>
    <row r="4" spans="2:32" x14ac:dyDescent="0.2">
      <c r="G4">
        <v>3</v>
      </c>
      <c r="H4" s="6" t="s">
        <v>55</v>
      </c>
      <c r="J4" t="s">
        <v>55</v>
      </c>
      <c r="K4">
        <v>3</v>
      </c>
      <c r="L4" s="1">
        <v>0</v>
      </c>
      <c r="M4" s="1">
        <v>0</v>
      </c>
      <c r="N4" s="1">
        <v>0</v>
      </c>
      <c r="O4" s="1">
        <v>169.92</v>
      </c>
      <c r="W4" t="s">
        <v>40</v>
      </c>
      <c r="X4">
        <v>18</v>
      </c>
      <c r="Y4" s="1">
        <v>17928.96</v>
      </c>
      <c r="Z4" s="1">
        <v>11387.2</v>
      </c>
      <c r="AA4" s="1">
        <v>43173.440000000002</v>
      </c>
      <c r="AB4" s="1">
        <v>0</v>
      </c>
      <c r="AC4" s="2">
        <f t="shared" si="0"/>
        <v>0</v>
      </c>
      <c r="AD4" s="2">
        <f t="shared" si="1"/>
        <v>82.714077707103996</v>
      </c>
      <c r="AE4" s="2">
        <f t="shared" si="2"/>
        <v>91.304347826086953</v>
      </c>
      <c r="AF4" s="2">
        <f t="shared" si="3"/>
        <v>73.231465761177148</v>
      </c>
    </row>
    <row r="5" spans="2:32" x14ac:dyDescent="0.2">
      <c r="G5">
        <v>4</v>
      </c>
      <c r="H5" s="6" t="s">
        <v>23</v>
      </c>
      <c r="J5" t="s">
        <v>23</v>
      </c>
      <c r="K5">
        <v>4</v>
      </c>
      <c r="L5" s="1">
        <v>0</v>
      </c>
      <c r="M5" s="1">
        <v>0</v>
      </c>
      <c r="N5" s="1">
        <v>0</v>
      </c>
      <c r="O5" s="1">
        <v>22925.760000000002</v>
      </c>
      <c r="W5" t="s">
        <v>33</v>
      </c>
      <c r="X5">
        <v>5</v>
      </c>
      <c r="Y5" s="1">
        <v>0</v>
      </c>
      <c r="Z5" s="1">
        <v>8.8000000000000007</v>
      </c>
      <c r="AA5" s="1">
        <v>1378.72</v>
      </c>
      <c r="AB5" s="1">
        <v>504</v>
      </c>
      <c r="AC5" s="2">
        <f t="shared" si="0"/>
        <v>1.5160995331376041</v>
      </c>
      <c r="AD5" s="2">
        <f t="shared" si="1"/>
        <v>2.6414284619511075</v>
      </c>
      <c r="AE5" s="1">
        <f t="shared" si="2"/>
        <v>0</v>
      </c>
      <c r="AF5" s="1">
        <f t="shared" si="3"/>
        <v>5.6593095642331649E-2</v>
      </c>
    </row>
    <row r="6" spans="2:32" x14ac:dyDescent="0.2">
      <c r="G6">
        <v>5</v>
      </c>
      <c r="H6" s="6" t="s">
        <v>33</v>
      </c>
      <c r="J6" t="s">
        <v>33</v>
      </c>
      <c r="K6">
        <v>5</v>
      </c>
      <c r="L6" s="1">
        <v>0</v>
      </c>
      <c r="M6" s="1">
        <v>8.8000000000000007</v>
      </c>
      <c r="N6" s="1">
        <v>1378.72</v>
      </c>
      <c r="O6" s="1">
        <v>504</v>
      </c>
      <c r="W6" t="s">
        <v>31</v>
      </c>
      <c r="X6">
        <v>2</v>
      </c>
      <c r="Y6" s="1">
        <v>185.6</v>
      </c>
      <c r="Z6" s="1">
        <v>335.6</v>
      </c>
      <c r="AA6" s="1">
        <v>3993.92</v>
      </c>
      <c r="AB6" s="1">
        <v>726.40000000000009</v>
      </c>
      <c r="AC6" s="2">
        <f t="shared" si="0"/>
        <v>2.1851085334745157</v>
      </c>
      <c r="AD6" s="2">
        <f t="shared" si="1"/>
        <v>7.6517740823051579</v>
      </c>
      <c r="AE6" s="2">
        <f t="shared" si="2"/>
        <v>0.94517958412098302</v>
      </c>
      <c r="AF6" s="2">
        <f t="shared" si="3"/>
        <v>2.1582548747234656</v>
      </c>
    </row>
    <row r="7" spans="2:32" x14ac:dyDescent="0.2">
      <c r="G7">
        <v>6</v>
      </c>
      <c r="H7" s="6" t="s">
        <v>65</v>
      </c>
      <c r="J7" t="s">
        <v>65</v>
      </c>
      <c r="K7">
        <v>6</v>
      </c>
      <c r="L7" s="1">
        <v>0</v>
      </c>
      <c r="M7" s="1">
        <v>0</v>
      </c>
      <c r="N7" s="1">
        <v>36.799999999999997</v>
      </c>
      <c r="O7" s="1">
        <v>0</v>
      </c>
      <c r="W7" t="s">
        <v>65</v>
      </c>
      <c r="X7">
        <v>6</v>
      </c>
      <c r="Y7" s="1">
        <v>0</v>
      </c>
      <c r="Z7" s="1">
        <v>0</v>
      </c>
      <c r="AA7" s="1">
        <v>36.799999999999997</v>
      </c>
      <c r="AB7" s="1">
        <v>0</v>
      </c>
      <c r="AC7" s="2">
        <f t="shared" si="0"/>
        <v>0</v>
      </c>
      <c r="AD7" s="1">
        <f t="shared" si="1"/>
        <v>7.050348685723043E-2</v>
      </c>
      <c r="AE7" s="2">
        <f t="shared" si="2"/>
        <v>0</v>
      </c>
      <c r="AF7" s="2">
        <f t="shared" si="3"/>
        <v>0</v>
      </c>
    </row>
    <row r="8" spans="2:32" x14ac:dyDescent="0.2">
      <c r="G8">
        <v>7</v>
      </c>
      <c r="H8" s="6" t="s">
        <v>32</v>
      </c>
      <c r="J8" t="s">
        <v>32</v>
      </c>
      <c r="K8">
        <v>7</v>
      </c>
      <c r="L8" s="1">
        <v>0</v>
      </c>
      <c r="M8" s="1">
        <v>0</v>
      </c>
      <c r="N8" s="1">
        <v>0</v>
      </c>
      <c r="O8" s="1">
        <v>679.68</v>
      </c>
      <c r="W8" t="s">
        <v>103</v>
      </c>
      <c r="X8">
        <v>9</v>
      </c>
      <c r="Y8" s="1">
        <v>0</v>
      </c>
      <c r="Z8" s="1">
        <v>0</v>
      </c>
      <c r="AA8" s="1">
        <v>1320.3200000000002</v>
      </c>
      <c r="AB8" s="1">
        <v>169.92</v>
      </c>
      <c r="AC8" s="2">
        <f t="shared" si="0"/>
        <v>0.51114212831496375</v>
      </c>
      <c r="AD8" s="2">
        <f t="shared" si="1"/>
        <v>2.5295424936776771</v>
      </c>
      <c r="AE8" s="2">
        <f t="shared" si="2"/>
        <v>0</v>
      </c>
      <c r="AF8" s="2">
        <f t="shared" si="3"/>
        <v>0</v>
      </c>
    </row>
    <row r="9" spans="2:32" x14ac:dyDescent="0.2">
      <c r="G9">
        <v>8</v>
      </c>
      <c r="H9" s="6" t="s">
        <v>102</v>
      </c>
      <c r="J9" t="s">
        <v>102</v>
      </c>
      <c r="K9">
        <v>8</v>
      </c>
      <c r="L9" s="1">
        <v>111.36</v>
      </c>
      <c r="M9" s="1">
        <v>132</v>
      </c>
      <c r="N9" s="1">
        <v>0</v>
      </c>
      <c r="O9" s="1">
        <v>0</v>
      </c>
      <c r="W9" t="s">
        <v>102</v>
      </c>
      <c r="X9">
        <v>8</v>
      </c>
      <c r="Y9" s="1">
        <v>111.36</v>
      </c>
      <c r="Z9" s="1">
        <v>132</v>
      </c>
      <c r="AA9" s="1">
        <v>0</v>
      </c>
      <c r="AB9" s="1">
        <v>0</v>
      </c>
      <c r="AC9" s="2">
        <f t="shared" si="0"/>
        <v>0</v>
      </c>
      <c r="AD9" s="2">
        <f t="shared" si="1"/>
        <v>0</v>
      </c>
      <c r="AE9" s="2">
        <f t="shared" si="2"/>
        <v>0.56710775047258977</v>
      </c>
      <c r="AF9" s="2">
        <f t="shared" si="3"/>
        <v>0.84889643463497466</v>
      </c>
    </row>
    <row r="10" spans="2:32" x14ac:dyDescent="0.2">
      <c r="G10">
        <v>9</v>
      </c>
      <c r="H10" s="6" t="s">
        <v>103</v>
      </c>
      <c r="J10" t="s">
        <v>103</v>
      </c>
      <c r="K10">
        <v>9</v>
      </c>
      <c r="L10" s="1">
        <v>0</v>
      </c>
      <c r="M10" s="1">
        <v>0</v>
      </c>
      <c r="N10" s="1">
        <v>1320.3200000000002</v>
      </c>
      <c r="O10" s="1">
        <v>169.92</v>
      </c>
      <c r="W10" t="s">
        <v>21</v>
      </c>
      <c r="X10">
        <v>15</v>
      </c>
      <c r="Y10" s="1">
        <v>259.83999999999997</v>
      </c>
      <c r="Z10" s="1">
        <v>106.80000000000001</v>
      </c>
      <c r="AA10" s="1">
        <v>91.52</v>
      </c>
      <c r="AB10" s="1">
        <v>56.64</v>
      </c>
      <c r="AC10" s="1">
        <f t="shared" si="0"/>
        <v>0.17038070943832123</v>
      </c>
      <c r="AD10" s="1">
        <f t="shared" si="1"/>
        <v>0.1753391064449383</v>
      </c>
      <c r="AE10" s="2">
        <f t="shared" si="2"/>
        <v>1.3232514177693759</v>
      </c>
      <c r="AF10" s="2">
        <f t="shared" si="3"/>
        <v>0.68683438802284325</v>
      </c>
    </row>
    <row r="11" spans="2:32" x14ac:dyDescent="0.2">
      <c r="G11">
        <v>10</v>
      </c>
      <c r="H11" s="6" t="s">
        <v>38</v>
      </c>
      <c r="J11" t="s">
        <v>38</v>
      </c>
      <c r="K11">
        <v>10</v>
      </c>
      <c r="L11" s="1">
        <v>0</v>
      </c>
      <c r="M11" s="1">
        <v>0</v>
      </c>
      <c r="N11" s="1">
        <v>0</v>
      </c>
      <c r="O11" s="1">
        <v>1132.8</v>
      </c>
      <c r="W11" t="s">
        <v>39</v>
      </c>
      <c r="X11">
        <v>11</v>
      </c>
      <c r="Y11" s="1">
        <v>0</v>
      </c>
      <c r="Z11" s="1">
        <v>174.8</v>
      </c>
      <c r="AA11" s="1">
        <v>0</v>
      </c>
      <c r="AB11" s="1">
        <v>0</v>
      </c>
      <c r="AC11" s="2">
        <f t="shared" si="0"/>
        <v>0</v>
      </c>
      <c r="AD11" s="2">
        <f t="shared" si="1"/>
        <v>0</v>
      </c>
      <c r="AE11" s="2">
        <f t="shared" si="2"/>
        <v>0</v>
      </c>
      <c r="AF11" s="2">
        <f t="shared" si="3"/>
        <v>1.1241446725317694</v>
      </c>
    </row>
    <row r="12" spans="2:32" x14ac:dyDescent="0.2">
      <c r="G12">
        <v>11</v>
      </c>
      <c r="H12" s="6" t="s">
        <v>39</v>
      </c>
      <c r="J12" t="s">
        <v>39</v>
      </c>
      <c r="K12">
        <v>11</v>
      </c>
      <c r="L12" s="1">
        <v>0</v>
      </c>
      <c r="M12" s="1">
        <v>174.8</v>
      </c>
      <c r="N12" s="1">
        <v>0</v>
      </c>
      <c r="O12" s="1">
        <v>0</v>
      </c>
      <c r="W12" t="s">
        <v>36</v>
      </c>
      <c r="X12">
        <v>19</v>
      </c>
      <c r="Y12" s="1">
        <v>0</v>
      </c>
      <c r="Z12" s="1">
        <v>8.8000000000000007</v>
      </c>
      <c r="AA12" s="1">
        <v>0</v>
      </c>
      <c r="AB12" s="1">
        <v>0</v>
      </c>
      <c r="AC12" s="2">
        <f t="shared" si="0"/>
        <v>0</v>
      </c>
      <c r="AD12" s="2">
        <f t="shared" si="1"/>
        <v>0</v>
      </c>
      <c r="AE12" s="2">
        <f t="shared" si="2"/>
        <v>0</v>
      </c>
      <c r="AF12" s="1">
        <f t="shared" si="3"/>
        <v>5.6593095642331649E-2</v>
      </c>
    </row>
    <row r="13" spans="2:32" x14ac:dyDescent="0.2">
      <c r="G13">
        <v>12</v>
      </c>
      <c r="H13" s="6" t="s">
        <v>70</v>
      </c>
      <c r="J13" t="s">
        <v>70</v>
      </c>
      <c r="K13">
        <v>12</v>
      </c>
      <c r="L13" s="1">
        <v>0</v>
      </c>
      <c r="M13" s="1">
        <v>0</v>
      </c>
      <c r="N13" s="1">
        <v>0</v>
      </c>
      <c r="O13" s="1">
        <v>415.36</v>
      </c>
      <c r="W13" t="s">
        <v>70</v>
      </c>
      <c r="X13">
        <v>12</v>
      </c>
      <c r="Y13" s="1">
        <v>0</v>
      </c>
      <c r="Z13" s="1">
        <v>0</v>
      </c>
      <c r="AA13" s="1">
        <v>0</v>
      </c>
      <c r="AB13" s="1">
        <v>415.36</v>
      </c>
      <c r="AC13" s="2">
        <f t="shared" si="0"/>
        <v>1.2494585358810224</v>
      </c>
      <c r="AD13" s="2">
        <f t="shared" si="1"/>
        <v>0</v>
      </c>
      <c r="AE13" s="2">
        <f t="shared" si="2"/>
        <v>0</v>
      </c>
      <c r="AF13" s="2">
        <f t="shared" si="3"/>
        <v>0</v>
      </c>
    </row>
    <row r="14" spans="2:32" x14ac:dyDescent="0.2">
      <c r="G14">
        <v>13</v>
      </c>
      <c r="H14" s="6" t="s">
        <v>34</v>
      </c>
      <c r="J14" t="s">
        <v>34</v>
      </c>
      <c r="K14">
        <v>13</v>
      </c>
      <c r="L14" s="1">
        <v>0</v>
      </c>
      <c r="M14" s="1">
        <v>615.6</v>
      </c>
      <c r="N14" s="1">
        <v>145.91999999999999</v>
      </c>
      <c r="O14" s="1">
        <v>1612.8</v>
      </c>
      <c r="W14" t="s">
        <v>32</v>
      </c>
      <c r="X14">
        <v>7</v>
      </c>
      <c r="Y14" s="1">
        <v>0</v>
      </c>
      <c r="Z14" s="1">
        <v>0</v>
      </c>
      <c r="AA14" s="1">
        <v>0</v>
      </c>
      <c r="AB14" s="1">
        <v>679.68</v>
      </c>
      <c r="AC14" s="2">
        <f t="shared" si="0"/>
        <v>2.044568513259855</v>
      </c>
      <c r="AD14" s="2">
        <f t="shared" si="1"/>
        <v>0</v>
      </c>
      <c r="AE14" s="2">
        <f t="shared" si="2"/>
        <v>0</v>
      </c>
      <c r="AF14" s="2">
        <f t="shared" si="3"/>
        <v>0</v>
      </c>
    </row>
    <row r="15" spans="2:32" x14ac:dyDescent="0.2">
      <c r="G15">
        <v>14</v>
      </c>
      <c r="H15" s="6" t="s">
        <v>37</v>
      </c>
      <c r="J15" t="s">
        <v>37</v>
      </c>
      <c r="K15">
        <v>14</v>
      </c>
      <c r="L15" s="1">
        <v>0</v>
      </c>
      <c r="M15" s="1">
        <v>2170.8000000000002</v>
      </c>
      <c r="N15" s="1">
        <v>920</v>
      </c>
      <c r="O15" s="1">
        <v>3681.6</v>
      </c>
      <c r="W15" t="s">
        <v>55</v>
      </c>
      <c r="X15">
        <v>3</v>
      </c>
      <c r="Y15" s="1">
        <v>0</v>
      </c>
      <c r="Z15" s="1">
        <v>0</v>
      </c>
      <c r="AA15" s="1">
        <v>0</v>
      </c>
      <c r="AB15" s="1">
        <v>169.92</v>
      </c>
      <c r="AC15" s="2">
        <f t="shared" si="0"/>
        <v>0.51114212831496375</v>
      </c>
      <c r="AD15" s="2">
        <f t="shared" si="1"/>
        <v>0</v>
      </c>
      <c r="AE15" s="2">
        <f t="shared" si="2"/>
        <v>0</v>
      </c>
      <c r="AF15" s="2">
        <f t="shared" si="3"/>
        <v>0</v>
      </c>
    </row>
    <row r="16" spans="2:32" x14ac:dyDescent="0.2">
      <c r="G16">
        <v>15</v>
      </c>
      <c r="H16" s="6" t="s">
        <v>21</v>
      </c>
      <c r="J16" t="s">
        <v>21</v>
      </c>
      <c r="K16">
        <v>15</v>
      </c>
      <c r="L16" s="1">
        <v>259.83999999999997</v>
      </c>
      <c r="M16" s="1">
        <v>106.80000000000001</v>
      </c>
      <c r="N16" s="1">
        <v>91.52</v>
      </c>
      <c r="O16" s="1">
        <v>56.64</v>
      </c>
      <c r="W16" t="s">
        <v>54</v>
      </c>
      <c r="X16">
        <v>1</v>
      </c>
      <c r="Y16" s="1">
        <v>0</v>
      </c>
      <c r="Z16" s="1">
        <v>0</v>
      </c>
      <c r="AA16" s="1">
        <v>0</v>
      </c>
      <c r="AB16" s="1">
        <v>315.2</v>
      </c>
      <c r="AC16" s="2">
        <f t="shared" si="0"/>
        <v>0.94816383500986678</v>
      </c>
      <c r="AD16" s="2">
        <f t="shared" si="1"/>
        <v>0</v>
      </c>
      <c r="AE16" s="2">
        <f t="shared" si="2"/>
        <v>0</v>
      </c>
      <c r="AF16" s="2">
        <f t="shared" si="3"/>
        <v>0</v>
      </c>
    </row>
    <row r="17" spans="7:32" x14ac:dyDescent="0.2">
      <c r="G17">
        <v>16</v>
      </c>
      <c r="H17" s="6" t="s">
        <v>71</v>
      </c>
      <c r="J17" t="s">
        <v>71</v>
      </c>
      <c r="K17">
        <v>16</v>
      </c>
      <c r="L17" s="1">
        <v>965.12</v>
      </c>
      <c r="M17" s="1">
        <v>519.20000000000005</v>
      </c>
      <c r="N17" s="1">
        <v>879.04</v>
      </c>
      <c r="O17" s="1">
        <v>71.680000000000007</v>
      </c>
      <c r="W17" t="s">
        <v>23</v>
      </c>
      <c r="X17">
        <v>4</v>
      </c>
      <c r="Y17" s="1">
        <v>0</v>
      </c>
      <c r="Z17" s="1">
        <v>0</v>
      </c>
      <c r="AA17" s="1">
        <v>0</v>
      </c>
      <c r="AB17" s="1">
        <v>22925.760000000002</v>
      </c>
      <c r="AC17" s="2">
        <f t="shared" si="0"/>
        <v>68.963758001636435</v>
      </c>
      <c r="AD17" s="2">
        <f t="shared" si="1"/>
        <v>0</v>
      </c>
      <c r="AE17" s="2">
        <f t="shared" si="2"/>
        <v>0</v>
      </c>
      <c r="AF17" s="2">
        <f t="shared" si="3"/>
        <v>0</v>
      </c>
    </row>
    <row r="18" spans="7:32" x14ac:dyDescent="0.2">
      <c r="G18">
        <v>17</v>
      </c>
      <c r="H18" s="6" t="s">
        <v>72</v>
      </c>
      <c r="J18" t="s">
        <v>72</v>
      </c>
      <c r="K18">
        <v>17</v>
      </c>
      <c r="L18" s="1">
        <v>185.6</v>
      </c>
      <c r="M18" s="1">
        <v>90</v>
      </c>
      <c r="N18" s="1">
        <v>256.32</v>
      </c>
      <c r="O18" s="1">
        <v>0</v>
      </c>
      <c r="W18" t="s">
        <v>38</v>
      </c>
      <c r="X18">
        <v>10</v>
      </c>
      <c r="Y18" s="1">
        <v>0</v>
      </c>
      <c r="Z18" s="1">
        <v>0</v>
      </c>
      <c r="AA18" s="1">
        <v>0</v>
      </c>
      <c r="AB18" s="1">
        <v>1132.8</v>
      </c>
      <c r="AC18" s="2">
        <f t="shared" si="0"/>
        <v>3.4076141887664249</v>
      </c>
      <c r="AD18" s="2">
        <f t="shared" si="1"/>
        <v>0</v>
      </c>
      <c r="AE18" s="2">
        <f t="shared" si="2"/>
        <v>0</v>
      </c>
      <c r="AF18" s="2">
        <f t="shared" si="3"/>
        <v>0</v>
      </c>
    </row>
    <row r="19" spans="7:32" x14ac:dyDescent="0.2">
      <c r="G19">
        <v>18</v>
      </c>
      <c r="H19" s="6" t="s">
        <v>40</v>
      </c>
      <c r="J19" t="s">
        <v>40</v>
      </c>
      <c r="K19">
        <v>18</v>
      </c>
      <c r="L19" s="1">
        <v>17928.96</v>
      </c>
      <c r="M19" s="1">
        <v>11387.2</v>
      </c>
      <c r="N19" s="1">
        <v>43173.440000000002</v>
      </c>
      <c r="O19" s="1">
        <v>0</v>
      </c>
      <c r="W19" t="s">
        <v>74</v>
      </c>
      <c r="X19">
        <v>20</v>
      </c>
      <c r="Y19" s="1">
        <v>0</v>
      </c>
      <c r="Z19" s="1">
        <v>0</v>
      </c>
      <c r="AA19" s="1">
        <v>0</v>
      </c>
      <c r="AB19" s="1">
        <v>781.43999999999994</v>
      </c>
      <c r="AC19" s="2">
        <f t="shared" si="0"/>
        <v>2.3506762285219236</v>
      </c>
      <c r="AD19" s="2">
        <f t="shared" si="1"/>
        <v>0</v>
      </c>
      <c r="AE19" s="2">
        <f t="shared" si="2"/>
        <v>0</v>
      </c>
      <c r="AF19" s="2">
        <f t="shared" si="3"/>
        <v>0</v>
      </c>
    </row>
    <row r="20" spans="7:32" x14ac:dyDescent="0.2">
      <c r="G20">
        <v>19</v>
      </c>
      <c r="H20" s="6" t="s">
        <v>36</v>
      </c>
      <c r="J20" t="s">
        <v>36</v>
      </c>
      <c r="K20">
        <v>19</v>
      </c>
      <c r="L20" s="1">
        <v>0</v>
      </c>
      <c r="M20" s="1">
        <v>8.8000000000000007</v>
      </c>
      <c r="N20" s="1">
        <v>0</v>
      </c>
      <c r="O20" s="1">
        <v>0</v>
      </c>
      <c r="W20" t="s">
        <v>34</v>
      </c>
      <c r="X20">
        <v>13</v>
      </c>
      <c r="Y20" s="1">
        <v>0</v>
      </c>
      <c r="Z20" s="1">
        <v>615.6</v>
      </c>
      <c r="AA20" s="1">
        <v>145.91999999999999</v>
      </c>
      <c r="AB20" s="1">
        <v>1612.8</v>
      </c>
      <c r="AC20" s="2">
        <f t="shared" si="0"/>
        <v>4.8515185060403336</v>
      </c>
      <c r="AD20" s="1">
        <f t="shared" si="1"/>
        <v>0.27956165223388763</v>
      </c>
      <c r="AE20" s="2">
        <f t="shared" si="2"/>
        <v>0</v>
      </c>
      <c r="AF20" s="2">
        <f t="shared" si="3"/>
        <v>3.9589442815249272</v>
      </c>
    </row>
    <row r="21" spans="7:32" x14ac:dyDescent="0.2">
      <c r="G21">
        <v>20</v>
      </c>
      <c r="H21" s="6" t="s">
        <v>74</v>
      </c>
      <c r="J21" t="s">
        <v>74</v>
      </c>
      <c r="K21">
        <v>20</v>
      </c>
      <c r="L21" s="1">
        <v>0</v>
      </c>
      <c r="M21" s="1">
        <v>0</v>
      </c>
      <c r="N21" s="1">
        <v>0</v>
      </c>
      <c r="O21" s="1">
        <v>781.43999999999994</v>
      </c>
      <c r="W21" t="s">
        <v>37</v>
      </c>
      <c r="X21">
        <v>14</v>
      </c>
      <c r="Y21" s="1">
        <v>0</v>
      </c>
      <c r="Z21" s="1">
        <v>2170.8000000000002</v>
      </c>
      <c r="AA21" s="1">
        <v>920</v>
      </c>
      <c r="AB21" s="1">
        <v>3681.6</v>
      </c>
      <c r="AC21" s="2">
        <f t="shared" si="0"/>
        <v>11.07474611349088</v>
      </c>
      <c r="AD21" s="2">
        <f t="shared" si="1"/>
        <v>1.762587171430761</v>
      </c>
      <c r="AE21" s="2">
        <f t="shared" si="2"/>
        <v>0</v>
      </c>
      <c r="AF21" s="2">
        <f t="shared" si="3"/>
        <v>13.960487729587902</v>
      </c>
    </row>
    <row r="22" spans="7:32" x14ac:dyDescent="0.2">
      <c r="L22" s="1">
        <f>SUM(L2:L21)</f>
        <v>19636.48</v>
      </c>
      <c r="M22" s="1">
        <f t="shared" ref="M22:O22" si="4">SUM(M2:M21)</f>
        <v>15549.6</v>
      </c>
      <c r="N22" s="1">
        <f t="shared" si="4"/>
        <v>52196</v>
      </c>
      <c r="O22" s="1">
        <f t="shared" si="4"/>
        <v>33243.199999999997</v>
      </c>
      <c r="Y22" s="1">
        <f t="shared" ref="Y22:AD22" si="5">SUM(Y2:Y21)</f>
        <v>19636.48</v>
      </c>
      <c r="Z22" s="1">
        <f t="shared" si="5"/>
        <v>15549.599999999999</v>
      </c>
      <c r="AA22" s="1">
        <f t="shared" si="5"/>
        <v>52196</v>
      </c>
      <c r="AB22" s="1">
        <f t="shared" si="5"/>
        <v>33243.199999999997</v>
      </c>
      <c r="AC22" s="1">
        <f t="shared" si="5"/>
        <v>100.00000000000001</v>
      </c>
      <c r="AD22" s="1">
        <f t="shared" si="5"/>
        <v>100.00000000000001</v>
      </c>
      <c r="AE22" s="1">
        <f t="shared" ref="AE22:AF22" si="6">SUM(AE2:AE21)</f>
        <v>99.999999999999986</v>
      </c>
      <c r="AF22" s="1">
        <f t="shared" si="6"/>
        <v>100.00000000000001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AC2E9-2C12-446A-BCDA-8F3A806EA8D5}">
  <dimension ref="A1:M46"/>
  <sheetViews>
    <sheetView tabSelected="1" topLeftCell="D22" workbookViewId="0">
      <selection activeCell="N1" sqref="N1"/>
    </sheetView>
  </sheetViews>
  <sheetFormatPr baseColWidth="10" defaultRowHeight="12.75" x14ac:dyDescent="0.2"/>
  <cols>
    <col min="1" max="1" width="14.140625" bestFit="1" customWidth="1"/>
    <col min="2" max="10" width="13.42578125" customWidth="1"/>
  </cols>
  <sheetData>
    <row r="1" spans="1:10" x14ac:dyDescent="0.2">
      <c r="B1" t="s">
        <v>75</v>
      </c>
      <c r="C1" t="s">
        <v>76</v>
      </c>
      <c r="D1" t="s">
        <v>77</v>
      </c>
      <c r="E1" t="s">
        <v>78</v>
      </c>
      <c r="F1" t="s">
        <v>79</v>
      </c>
      <c r="G1" t="s">
        <v>80</v>
      </c>
      <c r="H1" t="s">
        <v>81</v>
      </c>
      <c r="I1" t="s">
        <v>82</v>
      </c>
      <c r="J1" t="s">
        <v>83</v>
      </c>
    </row>
    <row r="2" spans="1:10" x14ac:dyDescent="0.2">
      <c r="A2" t="s">
        <v>98</v>
      </c>
      <c r="B2">
        <v>6</v>
      </c>
      <c r="C2">
        <v>11</v>
      </c>
      <c r="D2">
        <v>10</v>
      </c>
      <c r="E2">
        <v>14</v>
      </c>
      <c r="F2">
        <v>8</v>
      </c>
      <c r="G2">
        <v>7</v>
      </c>
      <c r="H2">
        <v>6</v>
      </c>
      <c r="I2">
        <v>9</v>
      </c>
      <c r="J2">
        <v>5</v>
      </c>
    </row>
    <row r="3" spans="1:10" x14ac:dyDescent="0.2">
      <c r="A3" t="s">
        <v>99</v>
      </c>
      <c r="B3">
        <v>0.40600000000000003</v>
      </c>
      <c r="C3">
        <v>0.9909</v>
      </c>
      <c r="D3">
        <v>0.74150000000000005</v>
      </c>
      <c r="E3">
        <v>1.254</v>
      </c>
      <c r="F3">
        <v>1.762</v>
      </c>
      <c r="G3">
        <v>1.3260000000000001</v>
      </c>
      <c r="H3">
        <v>1.069</v>
      </c>
      <c r="I3">
        <v>0.68469999999999998</v>
      </c>
      <c r="J3">
        <v>0.8</v>
      </c>
    </row>
    <row r="4" spans="1:10" x14ac:dyDescent="0.2">
      <c r="A4" t="s">
        <v>108</v>
      </c>
      <c r="B4">
        <v>0.2266</v>
      </c>
      <c r="C4">
        <v>0.41320000000000001</v>
      </c>
      <c r="D4">
        <v>0.32200000000000001</v>
      </c>
      <c r="E4">
        <v>0.47510000000000002</v>
      </c>
      <c r="F4">
        <v>0.84719999999999995</v>
      </c>
      <c r="G4">
        <v>0.68169999999999997</v>
      </c>
      <c r="H4">
        <v>0.59670000000000001</v>
      </c>
      <c r="I4">
        <v>0.31159999999999999</v>
      </c>
      <c r="J4">
        <v>0.49709999999999999</v>
      </c>
    </row>
    <row r="5" spans="1:10" x14ac:dyDescent="0.2">
      <c r="A5" t="s">
        <v>101</v>
      </c>
      <c r="B5">
        <v>0.83640000000000003</v>
      </c>
      <c r="C5">
        <v>0.55920000000000003</v>
      </c>
      <c r="D5">
        <v>0.69199999999999995</v>
      </c>
      <c r="E5">
        <v>0.49340000000000001</v>
      </c>
      <c r="F5">
        <v>0.19420000000000001</v>
      </c>
      <c r="G5">
        <v>0.32240000000000002</v>
      </c>
      <c r="H5">
        <v>0.46860000000000002</v>
      </c>
      <c r="I5">
        <v>0.71919999999999995</v>
      </c>
      <c r="J5">
        <v>0.61299999999999999</v>
      </c>
    </row>
    <row r="9" spans="1:10" x14ac:dyDescent="0.2">
      <c r="A9" t="s">
        <v>86</v>
      </c>
      <c r="B9">
        <v>19634</v>
      </c>
      <c r="C9">
        <v>15544</v>
      </c>
      <c r="D9">
        <v>52191</v>
      </c>
      <c r="E9">
        <v>33235</v>
      </c>
      <c r="F9">
        <v>57817</v>
      </c>
      <c r="G9">
        <v>19685</v>
      </c>
      <c r="H9">
        <v>8938</v>
      </c>
      <c r="I9">
        <v>43460</v>
      </c>
      <c r="J9">
        <v>29768</v>
      </c>
    </row>
    <row r="10" spans="1:10" x14ac:dyDescent="0.2">
      <c r="A10" t="s">
        <v>100</v>
      </c>
      <c r="B10">
        <v>0.1636</v>
      </c>
      <c r="C10">
        <v>0.44080000000000003</v>
      </c>
      <c r="D10">
        <v>0.308</v>
      </c>
      <c r="E10">
        <v>0.50660000000000005</v>
      </c>
      <c r="F10">
        <v>0.80579999999999996</v>
      </c>
      <c r="G10">
        <v>0.67759999999999998</v>
      </c>
      <c r="H10">
        <v>0.53139999999999998</v>
      </c>
      <c r="I10">
        <v>0.28079999999999999</v>
      </c>
      <c r="J10">
        <v>0.38700000000000001</v>
      </c>
    </row>
    <row r="11" spans="1:10" x14ac:dyDescent="0.2">
      <c r="A11" t="s">
        <v>87</v>
      </c>
      <c r="B11">
        <v>0.25009999999999999</v>
      </c>
      <c r="C11">
        <v>0.24490000000000001</v>
      </c>
      <c r="D11">
        <v>0.2099</v>
      </c>
      <c r="E11">
        <v>0.25030000000000002</v>
      </c>
      <c r="F11">
        <v>0.7278</v>
      </c>
      <c r="G11">
        <v>0.5383</v>
      </c>
      <c r="H11">
        <v>0.48549999999999999</v>
      </c>
      <c r="I11">
        <v>0.2203</v>
      </c>
      <c r="J11">
        <v>0.4451</v>
      </c>
    </row>
    <row r="12" spans="1:10" x14ac:dyDescent="0.2">
      <c r="A12" t="s">
        <v>88</v>
      </c>
      <c r="B12">
        <v>0.40360000000000001</v>
      </c>
      <c r="C12">
        <v>0.9849</v>
      </c>
      <c r="D12">
        <v>0.73970000000000002</v>
      </c>
      <c r="E12">
        <v>1.25</v>
      </c>
      <c r="F12">
        <v>1.76</v>
      </c>
      <c r="G12">
        <v>1.323</v>
      </c>
      <c r="H12">
        <v>1.0640000000000001</v>
      </c>
      <c r="I12">
        <v>0.68259999999999998</v>
      </c>
      <c r="J12">
        <v>0.79849999999999999</v>
      </c>
    </row>
    <row r="13" spans="1:10" x14ac:dyDescent="0.2">
      <c r="A13" t="s">
        <v>89</v>
      </c>
      <c r="B13">
        <v>4.2819999999999997E-2</v>
      </c>
      <c r="C13">
        <v>8.8209999999999997E-2</v>
      </c>
      <c r="D13">
        <v>4.3770000000000003E-2</v>
      </c>
      <c r="E13">
        <v>7.6789999999999997E-2</v>
      </c>
      <c r="F13">
        <v>3.3270000000000001E-2</v>
      </c>
      <c r="G13">
        <v>4.9889999999999997E-2</v>
      </c>
      <c r="H13">
        <v>6.3460000000000003E-2</v>
      </c>
      <c r="I13">
        <v>4.317E-2</v>
      </c>
      <c r="J13">
        <v>2.8979999999999999E-2</v>
      </c>
    </row>
    <row r="14" spans="1:10" x14ac:dyDescent="0.2">
      <c r="A14" t="s">
        <v>90</v>
      </c>
      <c r="B14">
        <v>0.50580000000000003</v>
      </c>
      <c r="C14">
        <v>1.036</v>
      </c>
      <c r="D14">
        <v>0.82850000000000001</v>
      </c>
      <c r="E14">
        <v>1.2490000000000001</v>
      </c>
      <c r="F14">
        <v>0.63839999999999997</v>
      </c>
      <c r="G14">
        <v>0.60680000000000001</v>
      </c>
      <c r="H14">
        <v>0.54959999999999998</v>
      </c>
      <c r="I14">
        <v>0.74909999999999999</v>
      </c>
      <c r="J14">
        <v>0.38829999999999998</v>
      </c>
    </row>
    <row r="15" spans="1:10" x14ac:dyDescent="0.2">
      <c r="A15" t="s">
        <v>91</v>
      </c>
      <c r="B15">
        <v>0.57469999999999999</v>
      </c>
      <c r="C15">
        <v>1.157</v>
      </c>
      <c r="D15">
        <v>0.91290000000000004</v>
      </c>
      <c r="E15">
        <v>1.3879999999999999</v>
      </c>
      <c r="F15">
        <v>0.70720000000000005</v>
      </c>
      <c r="G15">
        <v>0.68149999999999999</v>
      </c>
      <c r="H15">
        <v>0.62729999999999997</v>
      </c>
      <c r="I15">
        <v>0.82809999999999995</v>
      </c>
      <c r="J15">
        <v>0.45050000000000001</v>
      </c>
    </row>
    <row r="16" spans="1:10" x14ac:dyDescent="0.2">
      <c r="A16" t="s">
        <v>92</v>
      </c>
      <c r="B16">
        <v>0.91300000000000003</v>
      </c>
      <c r="C16">
        <v>0.73229999999999995</v>
      </c>
      <c r="D16">
        <v>0.82709999999999995</v>
      </c>
      <c r="E16">
        <v>0.68959999999999999</v>
      </c>
      <c r="F16">
        <v>0.25779999999999997</v>
      </c>
      <c r="G16">
        <v>0.43909999999999999</v>
      </c>
      <c r="H16">
        <v>0.65559999999999996</v>
      </c>
      <c r="I16">
        <v>0.84430000000000005</v>
      </c>
      <c r="J16">
        <v>0.77059999999999995</v>
      </c>
    </row>
    <row r="17" spans="1:13" x14ac:dyDescent="0.2">
      <c r="A17" t="s">
        <v>93</v>
      </c>
      <c r="B17">
        <v>6</v>
      </c>
      <c r="C17">
        <v>11</v>
      </c>
      <c r="D17">
        <v>10</v>
      </c>
      <c r="E17">
        <v>14</v>
      </c>
      <c r="F17">
        <v>8</v>
      </c>
      <c r="G17">
        <v>7</v>
      </c>
      <c r="H17">
        <v>6</v>
      </c>
      <c r="I17">
        <v>9</v>
      </c>
      <c r="J17">
        <v>5</v>
      </c>
    </row>
    <row r="18" spans="1:13" x14ac:dyDescent="0.2">
      <c r="A18" t="s">
        <v>94</v>
      </c>
      <c r="B18">
        <v>6</v>
      </c>
      <c r="C18">
        <v>11</v>
      </c>
      <c r="D18">
        <v>10</v>
      </c>
      <c r="E18">
        <v>14</v>
      </c>
      <c r="F18">
        <v>8</v>
      </c>
      <c r="G18">
        <v>7</v>
      </c>
      <c r="H18">
        <v>6</v>
      </c>
      <c r="I18">
        <v>9</v>
      </c>
      <c r="J18">
        <v>5</v>
      </c>
    </row>
    <row r="19" spans="1:13" x14ac:dyDescent="0.2">
      <c r="A19" t="s">
        <v>95</v>
      </c>
      <c r="B19">
        <v>6</v>
      </c>
      <c r="C19">
        <v>11</v>
      </c>
      <c r="D19">
        <v>10</v>
      </c>
      <c r="E19">
        <v>14</v>
      </c>
      <c r="F19">
        <v>8</v>
      </c>
      <c r="G19">
        <v>7</v>
      </c>
      <c r="H19">
        <v>6</v>
      </c>
      <c r="I19">
        <v>9</v>
      </c>
      <c r="J19">
        <v>5</v>
      </c>
    </row>
    <row r="22" spans="1:13" x14ac:dyDescent="0.2">
      <c r="A22" t="s">
        <v>97</v>
      </c>
      <c r="B22" s="3">
        <f>LN(B2)</f>
        <v>1.791759469228055</v>
      </c>
      <c r="C22" s="3">
        <f t="shared" ref="C22:J22" si="0">LN(C2)</f>
        <v>2.3978952727983707</v>
      </c>
      <c r="D22" s="3">
        <f t="shared" si="0"/>
        <v>2.3025850929940459</v>
      </c>
      <c r="E22" s="3">
        <f t="shared" si="0"/>
        <v>2.6390573296152584</v>
      </c>
      <c r="F22" s="3">
        <f t="shared" si="0"/>
        <v>2.0794415416798357</v>
      </c>
      <c r="G22" s="3">
        <f t="shared" si="0"/>
        <v>1.9459101490553132</v>
      </c>
      <c r="H22" s="3">
        <f t="shared" si="0"/>
        <v>1.791759469228055</v>
      </c>
      <c r="I22" s="3">
        <f t="shared" si="0"/>
        <v>2.1972245773362196</v>
      </c>
      <c r="J22" s="3">
        <f t="shared" si="0"/>
        <v>1.6094379124341003</v>
      </c>
    </row>
    <row r="23" spans="1:13" x14ac:dyDescent="0.2">
      <c r="B23" s="3">
        <f>B3/B22</f>
        <v>0.22659291437980641</v>
      </c>
      <c r="C23" s="3">
        <f t="shared" ref="C23:J23" si="1">C3/C22</f>
        <v>0.41323739666228565</v>
      </c>
      <c r="D23" s="3">
        <f t="shared" si="1"/>
        <v>0.32202935833126123</v>
      </c>
      <c r="E23" s="3">
        <f t="shared" si="1"/>
        <v>0.47516966983919878</v>
      </c>
      <c r="F23" s="3">
        <f t="shared" si="1"/>
        <v>0.8473428873487846</v>
      </c>
      <c r="G23" s="3">
        <f t="shared" si="1"/>
        <v>0.68142920198228951</v>
      </c>
      <c r="H23" s="3">
        <f t="shared" si="1"/>
        <v>0.59662025978328326</v>
      </c>
      <c r="I23" s="3">
        <f t="shared" si="1"/>
        <v>0.31162039923569773</v>
      </c>
      <c r="J23" s="3">
        <f t="shared" si="1"/>
        <v>0.49706794764768952</v>
      </c>
    </row>
    <row r="29" spans="1:13" ht="15" x14ac:dyDescent="0.2">
      <c r="M29" s="4"/>
    </row>
    <row r="34" spans="2:5" x14ac:dyDescent="0.2">
      <c r="C34" t="s">
        <v>98</v>
      </c>
    </row>
    <row r="35" spans="2:5" x14ac:dyDescent="0.2">
      <c r="C35" t="s">
        <v>76</v>
      </c>
      <c r="D35" t="s">
        <v>77</v>
      </c>
      <c r="E35" t="s">
        <v>78</v>
      </c>
    </row>
    <row r="36" spans="2:5" x14ac:dyDescent="0.2">
      <c r="B36">
        <v>2020</v>
      </c>
      <c r="C36">
        <v>21</v>
      </c>
      <c r="D36">
        <v>18</v>
      </c>
      <c r="E36">
        <v>15</v>
      </c>
    </row>
    <row r="37" spans="2:5" x14ac:dyDescent="0.2">
      <c r="B37">
        <v>2022</v>
      </c>
      <c r="C37">
        <v>11</v>
      </c>
      <c r="D37">
        <v>10</v>
      </c>
      <c r="E37">
        <v>14</v>
      </c>
    </row>
    <row r="38" spans="2:5" x14ac:dyDescent="0.2">
      <c r="C38" t="s">
        <v>104</v>
      </c>
    </row>
    <row r="39" spans="2:5" x14ac:dyDescent="0.2">
      <c r="B39">
        <v>2020</v>
      </c>
      <c r="C39" s="5">
        <v>1.85</v>
      </c>
      <c r="D39" s="5">
        <v>1.75</v>
      </c>
      <c r="E39">
        <v>1.43</v>
      </c>
    </row>
    <row r="40" spans="2:5" x14ac:dyDescent="0.2">
      <c r="B40">
        <v>2022</v>
      </c>
      <c r="C40" s="3">
        <v>0.9909</v>
      </c>
      <c r="D40" s="3">
        <v>0.74150000000000005</v>
      </c>
      <c r="E40" s="3">
        <v>1.254</v>
      </c>
    </row>
    <row r="41" spans="2:5" x14ac:dyDescent="0.2">
      <c r="C41" t="s">
        <v>105</v>
      </c>
    </row>
    <row r="42" spans="2:5" x14ac:dyDescent="0.2">
      <c r="B42">
        <v>2020</v>
      </c>
      <c r="C42" s="3">
        <v>0.61</v>
      </c>
      <c r="D42" s="3">
        <v>0.61</v>
      </c>
      <c r="E42">
        <v>0.53</v>
      </c>
    </row>
    <row r="43" spans="2:5" x14ac:dyDescent="0.2">
      <c r="B43">
        <v>2022</v>
      </c>
      <c r="C43" s="3">
        <v>0.41320000000000001</v>
      </c>
      <c r="D43" s="3">
        <v>0.32200000000000001</v>
      </c>
      <c r="E43" s="3">
        <v>0.47510000000000002</v>
      </c>
    </row>
    <row r="44" spans="2:5" x14ac:dyDescent="0.2">
      <c r="C44" t="s">
        <v>106</v>
      </c>
    </row>
    <row r="45" spans="2:5" x14ac:dyDescent="0.2">
      <c r="B45">
        <v>2020</v>
      </c>
      <c r="C45" s="3">
        <v>0.25</v>
      </c>
      <c r="D45" s="3">
        <v>0.26</v>
      </c>
      <c r="E45">
        <v>0.36</v>
      </c>
    </row>
    <row r="46" spans="2:5" x14ac:dyDescent="0.2">
      <c r="B46">
        <v>2022</v>
      </c>
      <c r="C46" s="3">
        <v>0.55920000000000003</v>
      </c>
      <c r="D46" s="3">
        <v>0.69199999999999995</v>
      </c>
      <c r="E46" s="3">
        <v>0.49340000000000001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Tabala cuanti pre</vt:lpstr>
      <vt:lpstr>Tabla Cuanti</vt:lpstr>
      <vt:lpstr>Cuanti vaca</vt:lpstr>
      <vt:lpstr>Dendro vaca</vt:lpstr>
      <vt:lpstr>Diversidad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Sandra Patiño</cp:lastModifiedBy>
  <cp:lastPrinted>2008-09-09T23:27:06Z</cp:lastPrinted>
  <dcterms:created xsi:type="dcterms:W3CDTF">2005-04-19T00:28:56Z</dcterms:created>
  <dcterms:modified xsi:type="dcterms:W3CDTF">2023-06-29T22:56:09Z</dcterms:modified>
</cp:coreProperties>
</file>